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1100" activeTab="1"/>
  </bookViews>
  <sheets>
    <sheet name="1 разд" sheetId="1" r:id="rId1"/>
    <sheet name="2разд" sheetId="2" r:id="rId2"/>
  </sheets>
  <definedNames>
    <definedName name="_xlnm.Print_Area" localSheetId="0">'1 разд'!$A$1:$L$151</definedName>
    <definedName name="_xlnm.Print_Area" localSheetId="1">'2разд'!$A$1:$H$28</definedName>
  </definedNames>
  <calcPr fullCalcOnLoad="1"/>
</workbook>
</file>

<file path=xl/comments1.xml><?xml version="1.0" encoding="utf-8"?>
<comments xmlns="http://schemas.openxmlformats.org/spreadsheetml/2006/main">
  <authors>
    <author>Direktor</author>
  </authors>
  <commentList>
    <comment ref="A147" authorId="0">
      <text>
        <r>
          <rPr>
            <sz val="9"/>
            <rFont val="Tahoma"/>
            <family val="2"/>
          </rPr>
          <t>показатель отржается со знаком минус</t>
        </r>
      </text>
    </comment>
    <comment ref="A146" authorId="0">
      <text>
        <r>
          <rPr>
            <sz val="9"/>
            <rFont val="Tahoma"/>
            <family val="2"/>
          </rPr>
          <t>показатели указываются со знаком минус</t>
        </r>
      </text>
    </comment>
  </commentList>
</comments>
</file>

<file path=xl/sharedStrings.xml><?xml version="1.0" encoding="utf-8"?>
<sst xmlns="http://schemas.openxmlformats.org/spreadsheetml/2006/main" count="359" uniqueCount="226">
  <si>
    <t>Наименование показателя</t>
  </si>
  <si>
    <t>первый год планового периода</t>
  </si>
  <si>
    <t>второй год планового периода</t>
  </si>
  <si>
    <t>2</t>
  </si>
  <si>
    <t>(наименование должности уполномоченного лица)</t>
  </si>
  <si>
    <t>(подпись)</t>
  </si>
  <si>
    <t>(расшифровка подписи)</t>
  </si>
  <si>
    <t>Дата</t>
  </si>
  <si>
    <t>по Сводному реестру</t>
  </si>
  <si>
    <t>глава по БК</t>
  </si>
  <si>
    <t>ИНН</t>
  </si>
  <si>
    <t>КПП</t>
  </si>
  <si>
    <t>по ОКЕИ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</si>
  <si>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</si>
  <si>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</si>
  <si>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</si>
  <si>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</si>
  <si>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</si>
  <si>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</si>
  <si>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</si>
  <si>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1100</t>
  </si>
  <si>
    <t>в том числе:</t>
  </si>
  <si>
    <t>1110</t>
  </si>
  <si>
    <t>1200</t>
  </si>
  <si>
    <t>1210</t>
  </si>
  <si>
    <t>1300</t>
  </si>
  <si>
    <t>1310</t>
  </si>
  <si>
    <t>1400</t>
  </si>
  <si>
    <t>1500</t>
  </si>
  <si>
    <t>целевые субсидии</t>
  </si>
  <si>
    <t>1510</t>
  </si>
  <si>
    <t>1900</t>
  </si>
  <si>
    <t>1980</t>
  </si>
  <si>
    <t>1981</t>
  </si>
  <si>
    <t>2000</t>
  </si>
  <si>
    <t>2100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</si>
  <si>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</si>
  <si>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</si>
  <si>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</si>
  <si>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</si>
  <si>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</si>
  <si>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</si>
  <si>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>2142</t>
  </si>
  <si>
    <t>2300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</si>
  <si>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</si>
  <si>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</si>
  <si>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</si>
  <si>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</si>
  <si>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</si>
  <si>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2500</t>
  </si>
  <si>
    <t>2520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</si>
  <si>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</si>
  <si>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</si>
  <si>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</si>
  <si>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</si>
  <si>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</si>
  <si>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</si>
  <si>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</si>
  <si>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</si>
  <si>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</si>
  <si>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2650</t>
  </si>
  <si>
    <t>3010</t>
  </si>
  <si>
    <t>3020</t>
  </si>
  <si>
    <t>3030</t>
  </si>
  <si>
    <t>из них:
возврат в бюджет средств субсидии</t>
  </si>
  <si>
    <t>Год
начала закупки</t>
  </si>
  <si>
    <t>1.4.1</t>
  </si>
  <si>
    <t>за счет прочих источников финансового обеспечения</t>
  </si>
  <si>
    <t>в соответствии с Федеральным законом № 223-ФЗ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</si>
  <si>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</si>
  <si>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УТВЕРЖДАЮ</t>
  </si>
  <si>
    <t>КОДЫ</t>
  </si>
  <si>
    <t>код строки</t>
  </si>
  <si>
    <t>Аналитический код</t>
  </si>
  <si>
    <t>Остаток средств на начало текущего финансового года</t>
  </si>
  <si>
    <t>Остаток средств на конец текущего финансового года</t>
  </si>
  <si>
    <t>субсидии на финансовое обеспечение выполнения муниципального задания за счет средств бюджета</t>
  </si>
  <si>
    <t>1410</t>
  </si>
  <si>
    <t>а) доходы от собственности, всего</t>
  </si>
  <si>
    <t>б) доходы от оказания услуг, работ, компенсации затрат учреждений, всего</t>
  </si>
  <si>
    <t>в) доходы от штрафов, пеней, иных сумм принудительного изъятия, всего</t>
  </si>
  <si>
    <t>д) прочие доходы, всего</t>
  </si>
  <si>
    <t>г) безвозмездные денежные поступления, всего</t>
  </si>
  <si>
    <t>е) доходы от иной, приносящей доход деятельности</t>
  </si>
  <si>
    <t>1600</t>
  </si>
  <si>
    <t>1610</t>
  </si>
  <si>
    <r>
      <t>родительская плата</t>
    </r>
    <r>
      <rPr>
        <i/>
        <sz val="8"/>
        <rFont val="Arial Cyr"/>
        <family val="0"/>
      </rPr>
      <t xml:space="preserve"> (по видам источников)</t>
    </r>
  </si>
  <si>
    <t>ж) доходы от операций с активами</t>
  </si>
  <si>
    <t>з) прочие поступления, всего</t>
  </si>
  <si>
    <t>в том числе: увеличение остатков денежных средств за счет возврата дебиторской задолженности прошлых лет</t>
  </si>
  <si>
    <r>
      <t xml:space="preserve">в том числе: </t>
    </r>
    <r>
      <rPr>
        <i/>
        <sz val="8"/>
        <rFont val="Arial Cyr"/>
        <family val="0"/>
      </rPr>
      <t>(по видам источников)</t>
    </r>
  </si>
  <si>
    <r>
      <t>в том числе:</t>
    </r>
    <r>
      <rPr>
        <i/>
        <sz val="8"/>
        <rFont val="Arial Cyr"/>
        <family val="0"/>
      </rPr>
      <t xml:space="preserve"> (по видам источников)</t>
    </r>
  </si>
  <si>
    <t>Расходы, всего:</t>
  </si>
  <si>
    <t>а) на выплаты персоналу, всего</t>
  </si>
  <si>
    <t>оплата труда.</t>
  </si>
  <si>
    <t>в том числе : на выплаты по оплате труда</t>
  </si>
  <si>
    <t>на прочие выплаты персоналу, в том числе компенсационного характера</t>
  </si>
  <si>
    <t>б) уплата налогов, сборов и иных платежей, всего</t>
  </si>
  <si>
    <t>налог на имущество и земельный налог</t>
  </si>
  <si>
    <t>в) прочие выплаты (кроме выплат на закупку товаров, работ, услуг)</t>
  </si>
  <si>
    <t>в том числе: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</si>
  <si>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федеральный бюджет</t>
  </si>
  <si>
    <t>областной бюджет</t>
  </si>
  <si>
    <t>местный бюджет</t>
  </si>
  <si>
    <t>внебюджетные средства</t>
  </si>
  <si>
    <t xml:space="preserve">г) расходы на закупку товаров, работ, услуг, всего </t>
  </si>
  <si>
    <t xml:space="preserve">                 коммунальные услуги</t>
  </si>
  <si>
    <t xml:space="preserve">                 услуги связи</t>
  </si>
  <si>
    <t>2641</t>
  </si>
  <si>
    <t>2642</t>
  </si>
  <si>
    <t>д) капитальные вложения в объекты государственной (муниципальной) собственности, всего</t>
  </si>
  <si>
    <t>Выплаты, уменьшающие доход, всего</t>
  </si>
  <si>
    <t>в том числе 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</si>
  <si>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</si>
  <si>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</si>
  <si>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</si>
  <si>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 том числе из строки 2000   "РАСХОДЫ" </t>
  </si>
  <si>
    <t>I. Cубсидии на финансовое обеспечение выполнения муниципального задания за счет средств бюджета</t>
  </si>
  <si>
    <t xml:space="preserve">II. Целевые субсидии </t>
  </si>
  <si>
    <t>III. Внебюджетные средства</t>
  </si>
  <si>
    <r>
      <t xml:space="preserve">в том числе: </t>
    </r>
    <r>
      <rPr>
        <i/>
        <sz val="10"/>
        <rFont val="Arial Cyr"/>
        <family val="0"/>
      </rPr>
      <t>по кодам цели</t>
    </r>
    <r>
      <rPr>
        <sz val="10"/>
        <rFont val="Arial Cyr"/>
        <family val="0"/>
      </rPr>
      <t xml:space="preserve">
</t>
    </r>
  </si>
  <si>
    <t>2644</t>
  </si>
  <si>
    <t>О****</t>
  </si>
  <si>
    <t>Выплаты на закупку товаров, работ, услуг, всего</t>
  </si>
  <si>
    <t>Коды строк</t>
  </si>
  <si>
    <t>сумма за пределами планового периода</t>
  </si>
  <si>
    <t>1.1.</t>
  </si>
  <si>
    <t>1.2.</t>
  </si>
  <si>
    <t>1.3.</t>
  </si>
  <si>
    <t>1.4.</t>
  </si>
  <si>
    <t>за счет субсидий, предоставляемых в соответствии с абзацем вторым пункта 1 статьи 78.1 БК РФ</t>
  </si>
  <si>
    <t>1.4.2.</t>
  </si>
  <si>
    <t>1.4.1.1.</t>
  </si>
  <si>
    <t>1.4.1.2.</t>
  </si>
  <si>
    <t>1.4.2.1.</t>
  </si>
  <si>
    <t>1.4.2.2.</t>
  </si>
  <si>
    <t>1.4.5.</t>
  </si>
  <si>
    <t>1.4.5.1.</t>
  </si>
  <si>
    <t>1.4.5.2.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</si>
  <si>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16</t>
  </si>
  <si>
    <t>20__</t>
  </si>
  <si>
    <t xml:space="preserve">в том числе по году начала закупки: текущий </t>
  </si>
  <si>
    <t>2.1.</t>
  </si>
  <si>
    <t>2.2.</t>
  </si>
  <si>
    <t>2.3.</t>
  </si>
  <si>
    <t>3.1.</t>
  </si>
  <si>
    <t>3.2.</t>
  </si>
  <si>
    <t>3.3.</t>
  </si>
  <si>
    <t>Раздел 2. Сведения по выплатам на закупки товаров, работ, услуг</t>
  </si>
  <si>
    <t>Х</t>
  </si>
  <si>
    <r>
      <t xml:space="preserve">по контрактам (договорам), заключенным до начала текущего финансового год  </t>
    </r>
    <r>
      <rPr>
        <b/>
        <sz val="8"/>
        <rFont val="Arial Cyr"/>
        <family val="0"/>
      </rPr>
      <t>без</t>
    </r>
    <r>
      <rPr>
        <sz val="8"/>
        <rFont val="Arial Cyr"/>
        <family val="0"/>
      </rPr>
      <t xml:space="preserve"> применения норм № 44-ФЗ и № 223-ФЗ 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</si>
  <si>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sz val="8"/>
        <rFont val="Arial Cyr"/>
        <family val="0"/>
      </rPr>
      <t>без</t>
    </r>
    <r>
      <rPr>
        <sz val="8"/>
        <rFont val="Arial Cyr"/>
        <family val="0"/>
      </rPr>
      <t xml:space="preserve"> применения норм № 44-ФЗ и № 223-ФЗ</t>
    </r>
  </si>
  <si>
    <r>
      <t xml:space="preserve">по контрактам (договорам), заключенным до начала текущего финансового года </t>
    </r>
    <r>
      <rPr>
        <b/>
        <sz val="10"/>
        <rFont val="Arial Cyr"/>
        <family val="0"/>
      </rPr>
      <t>с учетом</t>
    </r>
    <r>
      <rPr>
        <sz val="10"/>
        <rFont val="Arial Cyr"/>
        <family val="0"/>
      </rPr>
      <t xml:space="preserve"> требований № 44-ФЗ и № 223-ФЗ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</si>
  <si>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sz val="10"/>
        <rFont val="Arial Cyr"/>
        <family val="0"/>
      </rPr>
      <t>с учетом</t>
    </r>
    <r>
      <rPr>
        <sz val="10"/>
        <rFont val="Arial Cyr"/>
        <family val="0"/>
      </rPr>
      <t xml:space="preserve"> требований № 44-ФЗ и № 223-ФЗ</t>
    </r>
  </si>
  <si>
    <t>№пп</t>
  </si>
  <si>
    <t>в том числе: в соответствии с Федеральным законом № 44-ФЗ</t>
  </si>
  <si>
    <t xml:space="preserve">                                                 (должность)                         ФИО                                                     подпись</t>
  </si>
  <si>
    <t>в том числе: за счет субсидий, предоставляемых на финансовое обеспечение выполнения муниципального задания</t>
  </si>
  <si>
    <t>отражается все лимиты на закупку в году стр26500=26300+26400</t>
  </si>
  <si>
    <t>Код по бюджет. класс-ции РФ</t>
  </si>
  <si>
    <t>Орган, осуществляющий функции и полномочия учредителя Районный отдел образования Администрации Пролетарского района Ростовской области</t>
  </si>
  <si>
    <t>612801001</t>
  </si>
  <si>
    <t>от</t>
  </si>
  <si>
    <t>О0202</t>
  </si>
  <si>
    <t>О0101</t>
  </si>
  <si>
    <t>О0102</t>
  </si>
  <si>
    <t>О0103</t>
  </si>
  <si>
    <t>О0402</t>
  </si>
  <si>
    <t>О0501</t>
  </si>
  <si>
    <t>О0601</t>
  </si>
  <si>
    <t>О0602</t>
  </si>
  <si>
    <t>всеобуч по плаванию ФСР</t>
  </si>
  <si>
    <t>всеобуч по плаванию м.б.</t>
  </si>
  <si>
    <t>обновление материально-технической базы  ФСР</t>
  </si>
  <si>
    <t>обновление материально-технической базы  м.б.</t>
  </si>
  <si>
    <t>0000</t>
  </si>
  <si>
    <t>обновление материально-технической базы (областной бюджет)</t>
  </si>
  <si>
    <t>обновление материально-технической базы (федеральный бюджет)</t>
  </si>
  <si>
    <t>Приобретние автобуса м.б</t>
  </si>
  <si>
    <t>Приобретние автобуса ФСР</t>
  </si>
  <si>
    <r>
      <t>родительская плата</t>
    </r>
    <r>
      <rPr>
        <i/>
        <sz val="8"/>
        <rFont val="Arial Cyr"/>
        <family val="0"/>
      </rPr>
      <t xml:space="preserve"> (по видам источников)ОДО</t>
    </r>
  </si>
  <si>
    <r>
      <t>родительская плата</t>
    </r>
    <r>
      <rPr>
        <i/>
        <sz val="8"/>
        <rFont val="Arial Cyr"/>
        <family val="0"/>
      </rPr>
      <t xml:space="preserve"> (по видам источников) ООШ</t>
    </r>
  </si>
  <si>
    <t>1520</t>
  </si>
  <si>
    <t>целевые субсидии (питание 1-4 класс)</t>
  </si>
  <si>
    <t>О1901</t>
  </si>
  <si>
    <t>1530</t>
  </si>
  <si>
    <t>целевые субсидии (вознаг.за классное руководство)</t>
  </si>
  <si>
    <t>1420</t>
  </si>
  <si>
    <t>1430</t>
  </si>
  <si>
    <t xml:space="preserve">Обновление материально-технической базы ОУ </t>
  </si>
  <si>
    <t>Создание и обеспечение функционирования центров образования</t>
  </si>
  <si>
    <t>603Х9963</t>
  </si>
  <si>
    <t>6128007240</t>
  </si>
  <si>
    <t>Учреждение МБОУ Наумовская ООШ</t>
  </si>
  <si>
    <t>О1701</t>
  </si>
  <si>
    <t>Директор</t>
  </si>
  <si>
    <t>В.В.Бибиков</t>
  </si>
  <si>
    <t>Исполнитель   директор        В.В.Бибиков</t>
  </si>
  <si>
    <t>О1002</t>
  </si>
  <si>
    <t>прочие закупки</t>
  </si>
  <si>
    <t>прочие услуги</t>
  </si>
  <si>
    <t>2643</t>
  </si>
  <si>
    <t>целевые субсидии (Советник)</t>
  </si>
  <si>
    <t>1440</t>
  </si>
  <si>
    <t>оплата труда.( Совет)</t>
  </si>
  <si>
    <t>О1101</t>
  </si>
  <si>
    <t>в том числе : на выплаты по оплате труда (совет)</t>
  </si>
  <si>
    <t>2143</t>
  </si>
  <si>
    <t xml:space="preserve"> расходы на закупку товаров, работ, услуг, всего </t>
  </si>
  <si>
    <t>План финансово-хозяйственной деятельности на 2024г.  и плановый период 2025г.-2026г.</t>
  </si>
  <si>
    <t>сумма на 2024г.текущий финансовый год</t>
  </si>
  <si>
    <t>сумма на 2025г.первый год планового периода</t>
  </si>
  <si>
    <t>сумма на 2026г. первый год планового периода</t>
  </si>
  <si>
    <t>О0302</t>
  </si>
  <si>
    <t>Оплата расходов на противопожарные мероприятия ОУ</t>
  </si>
  <si>
    <t>Оплата расходов на антитеррористическую защищенность ОУ</t>
  </si>
  <si>
    <t>Оплата расходов по созданию безопасных и комфортных условий осуществления образовательной деятельности в ОУ</t>
  </si>
  <si>
    <t>Организация питания в муниципальных бюджетных общеобразовательных учреждениях</t>
  </si>
  <si>
    <t>Оплата расходов на приобретение основных средств, оборудования и инвентаря в ОУ</t>
  </si>
  <si>
    <t>Оплата расходов по организации отдыха детей в каникулярное время ФСР</t>
  </si>
  <si>
    <t>Оплата расходов по организации отдыха детей в каникулярное времям.б.</t>
  </si>
  <si>
    <t>Оплата расходов по организации отдыха детей в каникулярное время торговая наценка</t>
  </si>
  <si>
    <t>оплата труда.Денежное вознаграждение за классное руководство педагогическим работникам</t>
  </si>
  <si>
    <t>в том числе : на выплаты по оплате труда Денежное вознаграждение за классное руководство педагогическим работникам</t>
  </si>
  <si>
    <t>Организация бесплатного горячего питания обучающихся 1-4 классов</t>
  </si>
  <si>
    <t>18 января  2024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</si>
</sst>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sz val="9"/>
      <name val="Tahoma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vertAlign val="superscript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4" fillId="6" borderId="10" xfId="0" applyFont="1" applyFill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wrapText="1" indent="3"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wrapText="1" indent="2"/>
    </xf>
    <xf numFmtId="49" fontId="0" fillId="0" borderId="10" xfId="0" applyNumberFormat="1" applyBorder="1" applyAlignment="1">
      <alignment horizontal="left" indent="2"/>
    </xf>
    <xf numFmtId="49" fontId="0" fillId="0" borderId="10" xfId="0" applyNumberFormat="1" applyBorder="1" applyAlignment="1">
      <alignment horizontal="left" wrapText="1" indent="2"/>
    </xf>
    <xf numFmtId="49" fontId="0" fillId="0" borderId="10" xfId="0" applyNumberFormat="1" applyBorder="1" applyAlignment="1">
      <alignment horizontal="left" indent="3"/>
    </xf>
    <xf numFmtId="49" fontId="0" fillId="0" borderId="10" xfId="0" applyNumberFormat="1" applyBorder="1" applyAlignment="1">
      <alignment horizontal="left" wrapText="1" indent="3"/>
    </xf>
    <xf numFmtId="49" fontId="0" fillId="0" borderId="10" xfId="0" applyNumberFormat="1" applyBorder="1" applyAlignment="1">
      <alignment horizontal="left" wrapText="1" indent="1"/>
    </xf>
    <xf numFmtId="49" fontId="5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left" wrapText="1" indent="1"/>
    </xf>
    <xf numFmtId="0" fontId="0" fillId="12" borderId="10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3" fillId="12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4" fontId="0" fillId="12" borderId="10" xfId="0" applyNumberForma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4" fillId="12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12" borderId="10" xfId="0" applyNumberFormat="1" applyFill="1" applyBorder="1" applyAlignment="1">
      <alignment/>
    </xf>
    <xf numFmtId="4" fontId="7" fillId="6" borderId="10" xfId="0" applyNumberFormat="1" applyFont="1" applyFill="1" applyBorder="1" applyAlignment="1">
      <alignment/>
    </xf>
    <xf numFmtId="4" fontId="4" fillId="6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0" fillId="6" borderId="10" xfId="0" applyNumberFormat="1" applyFill="1" applyBorder="1" applyAlignment="1">
      <alignment/>
    </xf>
    <xf numFmtId="4" fontId="5" fillId="6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11" fillId="6" borderId="10" xfId="0" applyNumberFormat="1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4" fontId="5" fillId="0" borderId="10" xfId="0" applyNumberFormat="1" applyFont="1" applyBorder="1" applyAlignment="1" applyProtection="1">
      <alignment/>
      <protection/>
    </xf>
    <xf numFmtId="4" fontId="0" fillId="12" borderId="10" xfId="0" applyNumberFormat="1" applyFill="1" applyBorder="1" applyAlignment="1" applyProtection="1">
      <alignment/>
      <protection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49" fontId="0" fillId="0" borderId="10" xfId="0" applyNumberFormat="1" applyBorder="1" applyAlignment="1" applyProtection="1">
      <alignment horizontal="left" wrapText="1" indent="3"/>
      <protection/>
    </xf>
    <xf numFmtId="0" fontId="9" fillId="0" borderId="10" xfId="0" applyFont="1" applyBorder="1" applyAlignment="1" applyProtection="1">
      <alignment/>
      <protection/>
    </xf>
    <xf numFmtId="4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/>
    </xf>
    <xf numFmtId="49" fontId="9" fillId="0" borderId="10" xfId="0" applyNumberFormat="1" applyFont="1" applyBorder="1" applyAlignment="1" applyProtection="1">
      <alignment/>
      <protection/>
    </xf>
    <xf numFmtId="4" fontId="5" fillId="8" borderId="10" xfId="0" applyNumberFormat="1" applyFont="1" applyFill="1" applyBorder="1" applyAlignment="1">
      <alignment/>
    </xf>
    <xf numFmtId="4" fontId="0" fillId="8" borderId="10" xfId="0" applyNumberFormat="1" applyFill="1" applyBorder="1" applyAlignment="1">
      <alignment/>
    </xf>
    <xf numFmtId="4" fontId="0" fillId="8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Border="1" applyAlignment="1">
      <alignment horizontal="left" wrapText="1" indent="3"/>
    </xf>
    <xf numFmtId="49" fontId="9" fillId="0" borderId="10" xfId="0" applyNumberFormat="1" applyFont="1" applyBorder="1" applyAlignment="1" applyProtection="1">
      <alignment horizontal="left" wrapText="1" indent="3"/>
      <protection/>
    </xf>
    <xf numFmtId="49" fontId="9" fillId="0" borderId="10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view="pageBreakPreview" zoomScale="85" zoomScaleSheetLayoutView="85" zoomScalePageLayoutView="0" workbookViewId="0" topLeftCell="A111">
      <selection activeCell="A134" sqref="A134"/>
    </sheetView>
  </sheetViews>
  <sheetFormatPr defaultColWidth="9.00390625" defaultRowHeight="12.75"/>
  <cols>
    <col min="1" max="1" width="57.375" style="0" customWidth="1"/>
    <col min="2" max="2" width="5.625" style="0" customWidth="1"/>
    <col min="3" max="3" width="7.125" style="0" customWidth="1"/>
    <col min="4" max="4" width="8.375" style="0" customWidth="1"/>
    <col min="5" max="5" width="15.50390625" style="0" customWidth="1"/>
    <col min="6" max="6" width="12.625" style="0" customWidth="1"/>
    <col min="7" max="7" width="13.875" style="0" customWidth="1"/>
    <col min="8" max="8" width="13.00390625" style="0" customWidth="1"/>
    <col min="9" max="9" width="14.125" style="0" customWidth="1"/>
    <col min="10" max="10" width="14.50390625" style="0" customWidth="1"/>
    <col min="11" max="11" width="15.00390625" style="0" customWidth="1"/>
    <col min="12" max="12" width="10.50390625" style="0" customWidth="1"/>
    <col min="13" max="13" width="12.375" style="0" bestFit="1" customWidth="1"/>
    <col min="14" max="14" width="10.625" style="0" bestFit="1" customWidth="1"/>
  </cols>
  <sheetData>
    <row r="1" ht="12.75">
      <c r="J1" t="s">
        <v>70</v>
      </c>
    </row>
    <row r="2" spans="9:11" ht="12.75">
      <c r="I2" s="67"/>
      <c r="J2" s="67" t="s">
        <v>195</v>
      </c>
      <c r="K2" s="67"/>
    </row>
    <row r="3" spans="9:10" ht="12.75">
      <c r="I3" s="1"/>
      <c r="J3" s="39" t="s">
        <v>4</v>
      </c>
    </row>
    <row r="4" spans="9:11" ht="12.75">
      <c r="I4" s="68" t="s">
        <v>196</v>
      </c>
      <c r="J4" s="69"/>
      <c r="K4" s="68"/>
    </row>
    <row r="5" spans="9:11" ht="12.75">
      <c r="I5" s="40" t="s">
        <v>6</v>
      </c>
      <c r="K5" s="40" t="s">
        <v>5</v>
      </c>
    </row>
    <row r="6" ht="11.25" customHeight="1"/>
    <row r="7" spans="2:12" ht="12.75">
      <c r="B7" s="70" t="s">
        <v>209</v>
      </c>
      <c r="C7" s="68"/>
      <c r="D7" s="68"/>
      <c r="E7" s="68"/>
      <c r="F7" s="68"/>
      <c r="G7" s="68"/>
      <c r="H7" s="68"/>
      <c r="I7" s="68"/>
      <c r="L7" s="74" t="s">
        <v>71</v>
      </c>
    </row>
    <row r="8" spans="4:12" ht="12.75">
      <c r="D8" s="78" t="s">
        <v>162</v>
      </c>
      <c r="E8" s="79" t="s">
        <v>225</v>
      </c>
      <c r="F8" s="79"/>
      <c r="K8" t="s">
        <v>7</v>
      </c>
      <c r="L8" s="75">
        <v>45309</v>
      </c>
    </row>
    <row r="9" spans="11:12" ht="12.75">
      <c r="K9" s="3" t="s">
        <v>8</v>
      </c>
      <c r="L9" s="74"/>
    </row>
    <row r="10" spans="1:12" ht="12.75">
      <c r="A10" t="s">
        <v>160</v>
      </c>
      <c r="K10" s="3" t="s">
        <v>9</v>
      </c>
      <c r="L10" s="74">
        <v>907</v>
      </c>
    </row>
    <row r="11" spans="11:12" ht="12.75">
      <c r="K11" s="3" t="s">
        <v>8</v>
      </c>
      <c r="L11" s="74" t="s">
        <v>191</v>
      </c>
    </row>
    <row r="12" spans="1:12" ht="12.75">
      <c r="A12" s="83" t="s">
        <v>193</v>
      </c>
      <c r="B12" s="83"/>
      <c r="C12" s="83"/>
      <c r="D12" s="83"/>
      <c r="E12" s="83"/>
      <c r="F12" s="83"/>
      <c r="G12" s="83"/>
      <c r="H12" s="83"/>
      <c r="I12" s="83"/>
      <c r="J12" s="80"/>
      <c r="K12" s="3" t="s">
        <v>10</v>
      </c>
      <c r="L12" s="76" t="s">
        <v>192</v>
      </c>
    </row>
    <row r="13" spans="11:12" ht="12.75">
      <c r="K13" s="3" t="s">
        <v>11</v>
      </c>
      <c r="L13" s="77" t="s">
        <v>161</v>
      </c>
    </row>
    <row r="14" spans="1:12" ht="12.75">
      <c r="A14" t="s">
        <v>13</v>
      </c>
      <c r="K14" s="3" t="s">
        <v>12</v>
      </c>
      <c r="L14" s="74">
        <v>383</v>
      </c>
    </row>
    <row r="15" ht="12.75">
      <c r="B15" s="2" t="s">
        <v>14</v>
      </c>
    </row>
    <row r="16" spans="1:12" s="5" customFormat="1" ht="48" customHeight="1">
      <c r="A16" s="7" t="s">
        <v>0</v>
      </c>
      <c r="B16" s="41" t="s">
        <v>72</v>
      </c>
      <c r="C16" s="9" t="s">
        <v>159</v>
      </c>
      <c r="D16" s="9" t="s">
        <v>73</v>
      </c>
      <c r="E16" s="29" t="s">
        <v>210</v>
      </c>
      <c r="F16" s="42" t="s">
        <v>101</v>
      </c>
      <c r="G16" s="42" t="s">
        <v>102</v>
      </c>
      <c r="H16" s="42" t="s">
        <v>103</v>
      </c>
      <c r="I16" s="42" t="s">
        <v>104</v>
      </c>
      <c r="J16" s="29" t="s">
        <v>211</v>
      </c>
      <c r="K16" s="29" t="s">
        <v>212</v>
      </c>
      <c r="L16" s="29" t="s">
        <v>125</v>
      </c>
    </row>
    <row r="17" spans="1:12" s="5" customFormat="1" ht="14.25" customHeight="1">
      <c r="A17" s="7">
        <v>1</v>
      </c>
      <c r="B17" s="41" t="s">
        <v>3</v>
      </c>
      <c r="C17" s="9">
        <v>3</v>
      </c>
      <c r="D17" s="9">
        <v>4</v>
      </c>
      <c r="E17" s="29">
        <v>5</v>
      </c>
      <c r="F17" s="42">
        <v>6</v>
      </c>
      <c r="G17" s="42">
        <v>7</v>
      </c>
      <c r="H17" s="42">
        <v>8</v>
      </c>
      <c r="I17" s="42">
        <v>9</v>
      </c>
      <c r="J17" s="29">
        <v>10</v>
      </c>
      <c r="K17" s="29">
        <v>11</v>
      </c>
      <c r="L17" s="29">
        <v>12</v>
      </c>
    </row>
    <row r="18" spans="1:12" ht="12.75">
      <c r="A18" s="4" t="s">
        <v>74</v>
      </c>
      <c r="B18" s="54" t="s">
        <v>15</v>
      </c>
      <c r="C18" s="55"/>
      <c r="D18" s="55"/>
      <c r="E18" s="43">
        <f>F18+G18+H18+I18</f>
        <v>0</v>
      </c>
      <c r="F18" s="44"/>
      <c r="G18" s="44"/>
      <c r="H18" s="44"/>
      <c r="I18" s="44"/>
      <c r="J18" s="45"/>
      <c r="K18" s="45"/>
      <c r="L18" s="45"/>
    </row>
    <row r="19" spans="1:12" ht="12.75">
      <c r="A19" s="4" t="s">
        <v>75</v>
      </c>
      <c r="B19" s="54" t="s">
        <v>17</v>
      </c>
      <c r="C19" s="55"/>
      <c r="D19" s="55"/>
      <c r="E19" s="45">
        <f aca="true" t="shared" si="0" ref="E19:E98">F19+G19+H19+I19</f>
        <v>0</v>
      </c>
      <c r="F19" s="44"/>
      <c r="G19" s="44"/>
      <c r="H19" s="44"/>
      <c r="I19" s="44"/>
      <c r="J19" s="45"/>
      <c r="K19" s="45"/>
      <c r="L19" s="45"/>
    </row>
    <row r="20" spans="1:12" ht="12.75">
      <c r="A20" s="11" t="s">
        <v>18</v>
      </c>
      <c r="B20" s="56" t="s">
        <v>19</v>
      </c>
      <c r="C20" s="57"/>
      <c r="D20" s="57"/>
      <c r="E20" s="43">
        <f t="shared" si="0"/>
        <v>16199568.79</v>
      </c>
      <c r="F20" s="46">
        <f>F21+F23+F25+F27+F33+F37+F43+F44</f>
        <v>876629.64</v>
      </c>
      <c r="G20" s="46">
        <f aca="true" t="shared" si="1" ref="G20:L20">G21+G23+G25+G27+G33+G37+G43+G44</f>
        <v>10475317.87</v>
      </c>
      <c r="H20" s="46">
        <f t="shared" si="1"/>
        <v>4681323.89</v>
      </c>
      <c r="I20" s="46">
        <f>I21+I23+I25+I27+I33+I37+I43+I44</f>
        <v>166297.39</v>
      </c>
      <c r="J20" s="43">
        <f>J21+J23+J25+J27+J33+J37+J43+J44</f>
        <v>15142311.6</v>
      </c>
      <c r="K20" s="43">
        <f>K21+K23+K25+K27+K33+K37+K43+K44</f>
        <v>15474140.4</v>
      </c>
      <c r="L20" s="43">
        <f t="shared" si="1"/>
        <v>0</v>
      </c>
    </row>
    <row r="21" spans="1:12" ht="12.75">
      <c r="A21" s="12" t="s">
        <v>78</v>
      </c>
      <c r="B21" s="54" t="s">
        <v>20</v>
      </c>
      <c r="C21" s="55">
        <v>120</v>
      </c>
      <c r="D21" s="55"/>
      <c r="E21" s="45">
        <f t="shared" si="0"/>
        <v>0</v>
      </c>
      <c r="F21" s="44"/>
      <c r="G21" s="44">
        <v>0</v>
      </c>
      <c r="H21" s="44">
        <v>0</v>
      </c>
      <c r="I21" s="44"/>
      <c r="J21" s="45">
        <v>0</v>
      </c>
      <c r="K21" s="45">
        <v>0</v>
      </c>
      <c r="L21" s="45"/>
    </row>
    <row r="22" spans="1:12" ht="12.75">
      <c r="A22" s="12" t="s">
        <v>90</v>
      </c>
      <c r="B22" s="54" t="s">
        <v>22</v>
      </c>
      <c r="C22" s="55">
        <v>120</v>
      </c>
      <c r="D22" s="55"/>
      <c r="E22" s="45">
        <f t="shared" si="0"/>
        <v>0</v>
      </c>
      <c r="F22" s="44"/>
      <c r="G22" s="44"/>
      <c r="H22" s="44"/>
      <c r="I22" s="44"/>
      <c r="J22" s="45"/>
      <c r="K22" s="45"/>
      <c r="L22" s="45"/>
    </row>
    <row r="23" spans="1:12" ht="12.75">
      <c r="A23" s="12" t="s">
        <v>79</v>
      </c>
      <c r="B23" s="54" t="s">
        <v>23</v>
      </c>
      <c r="C23" s="55">
        <v>130</v>
      </c>
      <c r="D23" s="55"/>
      <c r="E23" s="45">
        <f t="shared" si="0"/>
        <v>14344600</v>
      </c>
      <c r="F23" s="44">
        <f>F24</f>
        <v>0</v>
      </c>
      <c r="G23" s="44">
        <f>G24</f>
        <v>10339500</v>
      </c>
      <c r="H23" s="44">
        <f>H24</f>
        <v>4005100</v>
      </c>
      <c r="I23" s="44"/>
      <c r="J23" s="45">
        <f>J24</f>
        <v>14005100</v>
      </c>
      <c r="K23" s="45">
        <f>K24</f>
        <v>14287400</v>
      </c>
      <c r="L23" s="45"/>
    </row>
    <row r="24" spans="1:12" ht="25.5">
      <c r="A24" s="13" t="s">
        <v>76</v>
      </c>
      <c r="B24" s="54" t="s">
        <v>24</v>
      </c>
      <c r="C24" s="55">
        <v>130</v>
      </c>
      <c r="D24" s="55"/>
      <c r="E24" s="45">
        <f t="shared" si="0"/>
        <v>14344600</v>
      </c>
      <c r="F24" s="44"/>
      <c r="G24" s="44">
        <v>10339500</v>
      </c>
      <c r="H24" s="44">
        <v>4005100</v>
      </c>
      <c r="I24" s="44"/>
      <c r="J24" s="86">
        <v>14005100</v>
      </c>
      <c r="K24" s="45">
        <v>14287400</v>
      </c>
      <c r="L24" s="45"/>
    </row>
    <row r="25" spans="1:12" ht="12.75">
      <c r="A25" s="12" t="s">
        <v>80</v>
      </c>
      <c r="B25" s="54" t="s">
        <v>25</v>
      </c>
      <c r="C25" s="55">
        <v>140</v>
      </c>
      <c r="D25" s="55"/>
      <c r="E25" s="45">
        <f t="shared" si="0"/>
        <v>0</v>
      </c>
      <c r="F25" s="44"/>
      <c r="G25" s="44">
        <f>G26</f>
        <v>0</v>
      </c>
      <c r="H25" s="44">
        <f>H26</f>
        <v>0</v>
      </c>
      <c r="I25" s="44"/>
      <c r="J25" s="45"/>
      <c r="K25" s="45"/>
      <c r="L25" s="45"/>
    </row>
    <row r="26" spans="1:12" ht="12.75">
      <c r="A26" s="12" t="s">
        <v>91</v>
      </c>
      <c r="B26" s="54" t="s">
        <v>26</v>
      </c>
      <c r="C26" s="55">
        <v>140</v>
      </c>
      <c r="D26" s="55"/>
      <c r="E26" s="45">
        <f t="shared" si="0"/>
        <v>0</v>
      </c>
      <c r="F26" s="44"/>
      <c r="G26" s="44"/>
      <c r="H26" s="44"/>
      <c r="I26" s="44"/>
      <c r="J26" s="45"/>
      <c r="K26" s="45"/>
      <c r="L26" s="45"/>
    </row>
    <row r="27" spans="1:12" ht="12.75">
      <c r="A27" s="12" t="s">
        <v>82</v>
      </c>
      <c r="B27" s="54" t="s">
        <v>27</v>
      </c>
      <c r="C27" s="55">
        <v>150</v>
      </c>
      <c r="D27" s="55"/>
      <c r="E27" s="45">
        <f t="shared" si="0"/>
        <v>1688671.4</v>
      </c>
      <c r="F27" s="44">
        <f>F29+F30+F31+F32</f>
        <v>876629.64</v>
      </c>
      <c r="G27" s="44">
        <f>G29+G30+G31+G32</f>
        <v>135817.87</v>
      </c>
      <c r="H27" s="44">
        <f>H29+H30+H31+H32</f>
        <v>676223.89</v>
      </c>
      <c r="I27" s="44">
        <f>I29+I30+I31</f>
        <v>0</v>
      </c>
      <c r="J27" s="85">
        <f>J29+J30+J31+J32</f>
        <v>1137211.6</v>
      </c>
      <c r="K27" s="85">
        <f>K29+K30+K31+K32</f>
        <v>1186740.4</v>
      </c>
      <c r="L27" s="45"/>
    </row>
    <row r="28" spans="1:12" ht="12.75">
      <c r="A28" s="12" t="s">
        <v>90</v>
      </c>
      <c r="B28" s="54"/>
      <c r="C28" s="55"/>
      <c r="D28" s="55"/>
      <c r="E28" s="45"/>
      <c r="F28" s="44"/>
      <c r="G28" s="44"/>
      <c r="H28" s="44"/>
      <c r="I28" s="44"/>
      <c r="J28" s="45"/>
      <c r="K28" s="45"/>
      <c r="L28" s="45"/>
    </row>
    <row r="29" spans="1:12" ht="12.75">
      <c r="A29" s="12" t="s">
        <v>29</v>
      </c>
      <c r="B29" s="54" t="s">
        <v>77</v>
      </c>
      <c r="C29" s="55">
        <v>150</v>
      </c>
      <c r="D29" s="55"/>
      <c r="E29" s="45">
        <f>F29+G29+H29+I29</f>
        <v>783793.4</v>
      </c>
      <c r="F29" s="44"/>
      <c r="G29" s="44">
        <v>107569.51</v>
      </c>
      <c r="H29" s="44">
        <v>676223.89</v>
      </c>
      <c r="I29" s="44"/>
      <c r="J29" s="45">
        <f>97889.85+5043.75+17600+111800</f>
        <v>232333.6</v>
      </c>
      <c r="K29" s="45">
        <f>116347.62+5994.78+20800+111800</f>
        <v>254942.4</v>
      </c>
      <c r="L29" s="45"/>
    </row>
    <row r="30" spans="1:12" ht="12.75">
      <c r="A30" s="12" t="s">
        <v>183</v>
      </c>
      <c r="B30" s="54" t="s">
        <v>187</v>
      </c>
      <c r="C30" s="55">
        <v>150</v>
      </c>
      <c r="D30" s="55"/>
      <c r="E30" s="45">
        <f>F30+G30+H30+I30</f>
        <v>151000</v>
      </c>
      <c r="F30" s="44">
        <v>125330</v>
      </c>
      <c r="G30" s="44">
        <v>25670</v>
      </c>
      <c r="H30" s="44"/>
      <c r="I30" s="44"/>
      <c r="J30" s="45">
        <f>128350+22650</f>
        <v>151000</v>
      </c>
      <c r="K30" s="45">
        <f>129860+21140</f>
        <v>151000</v>
      </c>
      <c r="L30" s="45"/>
    </row>
    <row r="31" spans="1:12" ht="12.75">
      <c r="A31" s="12" t="s">
        <v>186</v>
      </c>
      <c r="B31" s="54" t="s">
        <v>188</v>
      </c>
      <c r="C31" s="55">
        <v>150</v>
      </c>
      <c r="D31" s="55"/>
      <c r="E31" s="45">
        <f>F31+G31+H31+I31</f>
        <v>624960</v>
      </c>
      <c r="F31" s="44">
        <v>624960</v>
      </c>
      <c r="G31" s="44"/>
      <c r="H31" s="44"/>
      <c r="I31" s="44"/>
      <c r="J31" s="45">
        <v>624960</v>
      </c>
      <c r="K31" s="45">
        <v>624960</v>
      </c>
      <c r="L31" s="45"/>
    </row>
    <row r="32" spans="1:12" ht="12.75">
      <c r="A32" s="12" t="s">
        <v>202</v>
      </c>
      <c r="B32" s="54" t="s">
        <v>203</v>
      </c>
      <c r="C32" s="55">
        <v>150</v>
      </c>
      <c r="D32" s="55"/>
      <c r="E32" s="45">
        <f>F32+G32+H32+I32</f>
        <v>128918</v>
      </c>
      <c r="F32" s="44">
        <v>126339.64</v>
      </c>
      <c r="G32" s="44">
        <v>2578.36</v>
      </c>
      <c r="H32" s="44"/>
      <c r="I32" s="44"/>
      <c r="J32" s="45">
        <v>128918</v>
      </c>
      <c r="K32" s="45">
        <v>155838</v>
      </c>
      <c r="L32" s="45"/>
    </row>
    <row r="33" spans="1:12" ht="12.75">
      <c r="A33" s="12" t="s">
        <v>81</v>
      </c>
      <c r="B33" s="54" t="s">
        <v>28</v>
      </c>
      <c r="C33" s="55">
        <v>180</v>
      </c>
      <c r="D33" s="55"/>
      <c r="E33" s="45">
        <f>F33+G33+H33+I33</f>
        <v>145160.2</v>
      </c>
      <c r="F33" s="44">
        <f>F36</f>
        <v>0</v>
      </c>
      <c r="G33" s="44">
        <f>G36</f>
        <v>0</v>
      </c>
      <c r="H33" s="44">
        <f>H36</f>
        <v>0</v>
      </c>
      <c r="I33" s="44">
        <f>I36</f>
        <v>145160.2</v>
      </c>
      <c r="J33" s="45"/>
      <c r="K33" s="45"/>
      <c r="L33" s="45"/>
    </row>
    <row r="34" spans="1:12" ht="12.75" hidden="1">
      <c r="A34" s="14"/>
      <c r="B34" s="54" t="s">
        <v>30</v>
      </c>
      <c r="C34" s="55">
        <v>180</v>
      </c>
      <c r="D34" s="55"/>
      <c r="E34" s="45">
        <f t="shared" si="0"/>
        <v>0</v>
      </c>
      <c r="F34" s="44"/>
      <c r="G34" s="44"/>
      <c r="H34" s="44"/>
      <c r="I34" s="44"/>
      <c r="J34" s="45"/>
      <c r="K34" s="45"/>
      <c r="L34" s="45"/>
    </row>
    <row r="35" spans="1:12" ht="12.75" hidden="1">
      <c r="A35" s="14"/>
      <c r="B35" s="54" t="s">
        <v>182</v>
      </c>
      <c r="C35" s="55">
        <v>180</v>
      </c>
      <c r="D35" s="55"/>
      <c r="E35" s="45">
        <f t="shared" si="0"/>
        <v>0</v>
      </c>
      <c r="F35" s="44"/>
      <c r="G35" s="44"/>
      <c r="H35" s="44"/>
      <c r="I35" s="44"/>
      <c r="J35" s="45"/>
      <c r="K35" s="45"/>
      <c r="L35" s="45"/>
    </row>
    <row r="36" spans="1:12" ht="12.75">
      <c r="A36" s="14"/>
      <c r="B36" s="54" t="s">
        <v>185</v>
      </c>
      <c r="C36" s="55"/>
      <c r="D36" s="55"/>
      <c r="E36" s="45"/>
      <c r="F36" s="44"/>
      <c r="G36" s="44"/>
      <c r="H36" s="44"/>
      <c r="I36" s="44">
        <v>145160.2</v>
      </c>
      <c r="J36" s="45"/>
      <c r="K36" s="45"/>
      <c r="L36" s="45"/>
    </row>
    <row r="37" spans="1:12" ht="12.75">
      <c r="A37" s="12" t="s">
        <v>83</v>
      </c>
      <c r="B37" s="54" t="s">
        <v>84</v>
      </c>
      <c r="C37" s="58" t="s">
        <v>16</v>
      </c>
      <c r="D37" s="55"/>
      <c r="E37" s="45">
        <f t="shared" si="0"/>
        <v>21137.19</v>
      </c>
      <c r="F37" s="44"/>
      <c r="G37" s="44"/>
      <c r="H37" s="44"/>
      <c r="I37" s="44">
        <f>I39+I40+I41</f>
        <v>21137.19</v>
      </c>
      <c r="J37" s="45">
        <f>J39+J40+J41</f>
        <v>0</v>
      </c>
      <c r="K37" s="45">
        <f>K39+K40+K41</f>
        <v>0</v>
      </c>
      <c r="L37" s="45"/>
    </row>
    <row r="38" spans="1:12" ht="12.75">
      <c r="A38" s="12" t="s">
        <v>21</v>
      </c>
      <c r="B38" s="54" t="s">
        <v>85</v>
      </c>
      <c r="C38" s="55"/>
      <c r="D38" s="55"/>
      <c r="E38" s="45">
        <f t="shared" si="0"/>
        <v>0</v>
      </c>
      <c r="F38" s="44"/>
      <c r="G38" s="44"/>
      <c r="H38" s="44"/>
      <c r="I38" s="44"/>
      <c r="J38" s="45"/>
      <c r="K38" s="45"/>
      <c r="L38" s="45"/>
    </row>
    <row r="39" spans="1:12" ht="12.75">
      <c r="A39" s="12" t="s">
        <v>181</v>
      </c>
      <c r="B39" s="54"/>
      <c r="C39" s="55"/>
      <c r="D39" s="55"/>
      <c r="E39" s="45">
        <f t="shared" si="0"/>
        <v>21137.19</v>
      </c>
      <c r="F39" s="44"/>
      <c r="G39" s="44"/>
      <c r="H39" s="44"/>
      <c r="I39" s="44">
        <v>21137.19</v>
      </c>
      <c r="J39" s="45"/>
      <c r="K39" s="45"/>
      <c r="L39" s="45"/>
    </row>
    <row r="40" spans="1:12" ht="12.75">
      <c r="A40" s="12" t="s">
        <v>180</v>
      </c>
      <c r="B40" s="54"/>
      <c r="C40" s="55"/>
      <c r="D40" s="55"/>
      <c r="E40" s="45">
        <f t="shared" si="0"/>
        <v>0</v>
      </c>
      <c r="F40" s="44"/>
      <c r="G40" s="44"/>
      <c r="H40" s="44"/>
      <c r="I40" s="44"/>
      <c r="J40" s="45"/>
      <c r="K40" s="45"/>
      <c r="L40" s="45"/>
    </row>
    <row r="41" spans="1:12" ht="12.75">
      <c r="A41" s="12" t="s">
        <v>86</v>
      </c>
      <c r="B41" s="54"/>
      <c r="C41" s="55"/>
      <c r="D41" s="55"/>
      <c r="E41" s="45">
        <f t="shared" si="0"/>
        <v>0</v>
      </c>
      <c r="F41" s="44"/>
      <c r="G41" s="44"/>
      <c r="H41" s="44"/>
      <c r="I41" s="44"/>
      <c r="J41" s="45"/>
      <c r="K41" s="45"/>
      <c r="L41" s="45"/>
    </row>
    <row r="42" spans="1:12" ht="12.75">
      <c r="A42" s="12" t="s">
        <v>86</v>
      </c>
      <c r="B42" s="54"/>
      <c r="C42" s="55"/>
      <c r="D42" s="55"/>
      <c r="E42" s="45">
        <f t="shared" si="0"/>
        <v>0</v>
      </c>
      <c r="F42" s="44"/>
      <c r="G42" s="44"/>
      <c r="H42" s="44"/>
      <c r="I42" s="44"/>
      <c r="J42" s="45"/>
      <c r="K42" s="45"/>
      <c r="L42" s="45"/>
    </row>
    <row r="43" spans="1:12" ht="12.75">
      <c r="A43" s="12" t="s">
        <v>87</v>
      </c>
      <c r="B43" s="54" t="s">
        <v>31</v>
      </c>
      <c r="C43" s="55"/>
      <c r="D43" s="55"/>
      <c r="E43" s="45">
        <f t="shared" si="0"/>
        <v>0</v>
      </c>
      <c r="F43" s="44"/>
      <c r="G43" s="44"/>
      <c r="H43" s="44"/>
      <c r="I43" s="44"/>
      <c r="J43" s="45"/>
      <c r="K43" s="45"/>
      <c r="L43" s="45"/>
    </row>
    <row r="44" spans="1:12" ht="12.75">
      <c r="A44" s="12" t="s">
        <v>88</v>
      </c>
      <c r="B44" s="54" t="s">
        <v>32</v>
      </c>
      <c r="C44" s="55"/>
      <c r="D44" s="55"/>
      <c r="E44" s="45">
        <f t="shared" si="0"/>
        <v>0</v>
      </c>
      <c r="F44" s="44"/>
      <c r="G44" s="44"/>
      <c r="H44" s="44"/>
      <c r="I44" s="44"/>
      <c r="J44" s="45"/>
      <c r="K44" s="45"/>
      <c r="L44" s="45"/>
    </row>
    <row r="45" spans="1:12" ht="22.5" customHeight="1">
      <c r="A45" s="15" t="s">
        <v>89</v>
      </c>
      <c r="B45" s="54" t="s">
        <v>33</v>
      </c>
      <c r="C45" s="55">
        <v>510</v>
      </c>
      <c r="D45" s="55"/>
      <c r="E45" s="45">
        <f t="shared" si="0"/>
        <v>0</v>
      </c>
      <c r="F45" s="44"/>
      <c r="G45" s="44"/>
      <c r="H45" s="44"/>
      <c r="I45" s="44"/>
      <c r="J45" s="45"/>
      <c r="K45" s="45"/>
      <c r="L45" s="45"/>
    </row>
    <row r="46" spans="1:14" ht="12.75">
      <c r="A46" s="11" t="s">
        <v>92</v>
      </c>
      <c r="B46" s="56" t="s">
        <v>34</v>
      </c>
      <c r="C46" s="59" t="s">
        <v>16</v>
      </c>
      <c r="D46" s="57"/>
      <c r="E46" s="47">
        <f t="shared" si="0"/>
        <v>16199568.790000001</v>
      </c>
      <c r="F46" s="46">
        <f aca="true" t="shared" si="2" ref="F46:L46">F47+F53+F57+F59+F69</f>
        <v>876629.64</v>
      </c>
      <c r="G46" s="46">
        <f t="shared" si="2"/>
        <v>10475317.87</v>
      </c>
      <c r="H46" s="46">
        <f>H47+H53+H57+H59+H69+H68</f>
        <v>4681323.890000001</v>
      </c>
      <c r="I46" s="46">
        <f>I47+I53+I57+I59+I69+I68</f>
        <v>166297.38999999998</v>
      </c>
      <c r="J46" s="43">
        <f t="shared" si="2"/>
        <v>15142311.599999998</v>
      </c>
      <c r="K46" s="43">
        <f t="shared" si="2"/>
        <v>15474140.4</v>
      </c>
      <c r="L46" s="43">
        <f t="shared" si="2"/>
        <v>0</v>
      </c>
      <c r="M46" s="88">
        <f>J20-J46</f>
        <v>0</v>
      </c>
      <c r="N46" s="88">
        <f>K20-K46</f>
        <v>0</v>
      </c>
    </row>
    <row r="47" spans="1:12" ht="12.75">
      <c r="A47" s="12" t="s">
        <v>93</v>
      </c>
      <c r="B47" s="54" t="s">
        <v>35</v>
      </c>
      <c r="C47" s="58" t="s">
        <v>16</v>
      </c>
      <c r="D47" s="55"/>
      <c r="E47" s="45">
        <f t="shared" si="0"/>
        <v>12077862.15</v>
      </c>
      <c r="F47" s="44">
        <f>F48+F50</f>
        <v>751299.64</v>
      </c>
      <c r="G47" s="44">
        <f>G48+G50+G49</f>
        <v>9084638.6</v>
      </c>
      <c r="H47" s="90">
        <f>H48+H50</f>
        <v>2186631.25</v>
      </c>
      <c r="I47" s="44">
        <f>I48+I50</f>
        <v>55292.659999999996</v>
      </c>
      <c r="J47" s="45">
        <f>J48+J50+J49</f>
        <v>12385851.899999999</v>
      </c>
      <c r="K47" s="45">
        <f>K48+K50+K49</f>
        <v>12790584.25</v>
      </c>
      <c r="L47" s="45"/>
    </row>
    <row r="48" spans="1:12" ht="12.75">
      <c r="A48" s="16" t="s">
        <v>94</v>
      </c>
      <c r="B48" s="54" t="s">
        <v>36</v>
      </c>
      <c r="C48" s="55">
        <v>111</v>
      </c>
      <c r="D48" s="55"/>
      <c r="E48" s="45">
        <f>F48+G48+H48+I48</f>
        <v>9276391.819999998</v>
      </c>
      <c r="F48" s="44">
        <f>F94+F73+F132</f>
        <v>577035.05</v>
      </c>
      <c r="G48" s="44">
        <f>G94+G73+G132</f>
        <v>6977448.999999999</v>
      </c>
      <c r="H48" s="44">
        <f>H73</f>
        <v>1679440.28</v>
      </c>
      <c r="I48" s="44">
        <f>I132</f>
        <v>42467.49</v>
      </c>
      <c r="J48" s="45">
        <f>J73+J94+J132</f>
        <v>9512943.079999998</v>
      </c>
      <c r="K48" s="45">
        <f>K73+K94+K132</f>
        <v>9823797.42</v>
      </c>
      <c r="L48" s="45"/>
    </row>
    <row r="49" spans="1:12" ht="12.75">
      <c r="A49" s="16" t="s">
        <v>37</v>
      </c>
      <c r="B49" s="54" t="s">
        <v>38</v>
      </c>
      <c r="C49" s="55">
        <v>112</v>
      </c>
      <c r="D49" s="55"/>
      <c r="E49" s="45">
        <f t="shared" si="0"/>
        <v>0</v>
      </c>
      <c r="F49" s="44"/>
      <c r="G49" s="44">
        <f>G74+G97+G133</f>
        <v>0</v>
      </c>
      <c r="H49" s="65">
        <f>H74+H97+H133</f>
        <v>0</v>
      </c>
      <c r="I49" s="44"/>
      <c r="J49" s="45">
        <f>J74+J97+J133</f>
        <v>0</v>
      </c>
      <c r="K49" s="66">
        <f>K74+K97+K133</f>
        <v>0</v>
      </c>
      <c r="L49" s="45"/>
    </row>
    <row r="50" spans="1:12" ht="38.25">
      <c r="A50" s="17" t="s">
        <v>39</v>
      </c>
      <c r="B50" s="54" t="s">
        <v>40</v>
      </c>
      <c r="C50" s="55">
        <v>119</v>
      </c>
      <c r="D50" s="55"/>
      <c r="E50" s="45">
        <f t="shared" si="0"/>
        <v>2801470.33</v>
      </c>
      <c r="F50" s="44">
        <f>F51+F52</f>
        <v>174264.59</v>
      </c>
      <c r="G50" s="44">
        <f>G51</f>
        <v>2107189.6</v>
      </c>
      <c r="H50" s="44">
        <f>H51</f>
        <v>507190.97</v>
      </c>
      <c r="I50" s="44">
        <f>I51</f>
        <v>12825.17</v>
      </c>
      <c r="J50" s="45">
        <f>J51</f>
        <v>2872908.82</v>
      </c>
      <c r="K50" s="45">
        <f>K51</f>
        <v>2966786.83</v>
      </c>
      <c r="L50" s="45"/>
    </row>
    <row r="51" spans="1:12" ht="12.75">
      <c r="A51" s="18" t="s">
        <v>95</v>
      </c>
      <c r="B51" s="54" t="s">
        <v>41</v>
      </c>
      <c r="C51" s="55">
        <v>119</v>
      </c>
      <c r="D51" s="55"/>
      <c r="E51" s="45">
        <f t="shared" si="0"/>
        <v>2801470.33</v>
      </c>
      <c r="F51" s="44">
        <f>F98+F75+F134</f>
        <v>174264.59</v>
      </c>
      <c r="G51" s="44">
        <f>G98+G75+G134</f>
        <v>2107189.6</v>
      </c>
      <c r="H51" s="44">
        <f>H75</f>
        <v>507190.97</v>
      </c>
      <c r="I51" s="44">
        <f>I134</f>
        <v>12825.17</v>
      </c>
      <c r="J51" s="45">
        <f>J76+J135+J98</f>
        <v>2872908.82</v>
      </c>
      <c r="K51" s="45">
        <f>K76+K135+K98</f>
        <v>2966786.83</v>
      </c>
      <c r="L51" s="45"/>
    </row>
    <row r="52" spans="1:12" ht="25.5">
      <c r="A52" s="19" t="s">
        <v>96</v>
      </c>
      <c r="B52" s="54" t="s">
        <v>42</v>
      </c>
      <c r="C52" s="55">
        <v>119</v>
      </c>
      <c r="D52" s="55"/>
      <c r="E52" s="45">
        <f t="shared" si="0"/>
        <v>0</v>
      </c>
      <c r="F52" s="44"/>
      <c r="G52" s="44"/>
      <c r="H52" s="44"/>
      <c r="I52" s="44"/>
      <c r="J52" s="45"/>
      <c r="K52" s="45"/>
      <c r="L52" s="45"/>
    </row>
    <row r="53" spans="1:12" ht="12.75">
      <c r="A53" s="20" t="s">
        <v>97</v>
      </c>
      <c r="B53" s="54" t="s">
        <v>43</v>
      </c>
      <c r="C53" s="55">
        <v>850</v>
      </c>
      <c r="D53" s="55"/>
      <c r="E53" s="45">
        <f t="shared" si="0"/>
        <v>39475</v>
      </c>
      <c r="F53" s="44"/>
      <c r="G53" s="44"/>
      <c r="H53" s="90">
        <f>H54+H55+H56</f>
        <v>39475</v>
      </c>
      <c r="I53" s="44">
        <f>I137</f>
        <v>0</v>
      </c>
      <c r="J53" s="45">
        <f>J54+J55+J56</f>
        <v>0</v>
      </c>
      <c r="K53" s="45">
        <f>K54+K55+K56</f>
        <v>0</v>
      </c>
      <c r="L53" s="45"/>
    </row>
    <row r="54" spans="1:12" ht="12.75">
      <c r="A54" s="19" t="s">
        <v>98</v>
      </c>
      <c r="B54" s="54" t="s">
        <v>44</v>
      </c>
      <c r="C54" s="55">
        <v>851</v>
      </c>
      <c r="D54" s="55"/>
      <c r="E54" s="45">
        <f t="shared" si="0"/>
        <v>24805</v>
      </c>
      <c r="F54" s="44"/>
      <c r="G54" s="44"/>
      <c r="H54" s="90">
        <f>H79</f>
        <v>24805</v>
      </c>
      <c r="I54" s="44"/>
      <c r="J54" s="45">
        <f aca="true" t="shared" si="3" ref="J54:K56">J79</f>
        <v>0</v>
      </c>
      <c r="K54" s="66">
        <f t="shared" si="3"/>
        <v>0</v>
      </c>
      <c r="L54" s="45"/>
    </row>
    <row r="55" spans="1:12" ht="38.25">
      <c r="A55" s="19" t="s">
        <v>45</v>
      </c>
      <c r="B55" s="54" t="s">
        <v>46</v>
      </c>
      <c r="C55" s="55">
        <v>852</v>
      </c>
      <c r="D55" s="55"/>
      <c r="E55" s="45">
        <f t="shared" si="0"/>
        <v>9670</v>
      </c>
      <c r="F55" s="44"/>
      <c r="G55" s="44"/>
      <c r="H55" s="90">
        <f>H80</f>
        <v>9670</v>
      </c>
      <c r="I55" s="44"/>
      <c r="J55" s="45">
        <f t="shared" si="3"/>
        <v>0</v>
      </c>
      <c r="K55" s="66">
        <f t="shared" si="3"/>
        <v>0</v>
      </c>
      <c r="L55" s="45"/>
    </row>
    <row r="56" spans="1:12" ht="25.5">
      <c r="A56" s="19" t="s">
        <v>47</v>
      </c>
      <c r="B56" s="54" t="s">
        <v>48</v>
      </c>
      <c r="C56" s="55">
        <v>853</v>
      </c>
      <c r="D56" s="55"/>
      <c r="E56" s="45">
        <f t="shared" si="0"/>
        <v>5000</v>
      </c>
      <c r="F56" s="44"/>
      <c r="G56" s="44"/>
      <c r="H56" s="90">
        <f>H81</f>
        <v>5000</v>
      </c>
      <c r="I56" s="44"/>
      <c r="J56" s="45">
        <f t="shared" si="3"/>
        <v>0</v>
      </c>
      <c r="K56" s="45">
        <f t="shared" si="3"/>
        <v>0</v>
      </c>
      <c r="L56" s="45"/>
    </row>
    <row r="57" spans="1:12" ht="25.5">
      <c r="A57" s="20" t="s">
        <v>99</v>
      </c>
      <c r="B57" s="54" t="s">
        <v>49</v>
      </c>
      <c r="C57" s="55" t="s">
        <v>16</v>
      </c>
      <c r="D57" s="55"/>
      <c r="E57" s="45">
        <f t="shared" si="0"/>
        <v>0</v>
      </c>
      <c r="F57" s="44"/>
      <c r="G57" s="44"/>
      <c r="H57" s="90"/>
      <c r="I57" s="44"/>
      <c r="J57" s="45"/>
      <c r="K57" s="45"/>
      <c r="L57" s="45"/>
    </row>
    <row r="58" spans="1:12" ht="18" customHeight="1">
      <c r="A58" s="19" t="s">
        <v>100</v>
      </c>
      <c r="B58" s="54" t="s">
        <v>50</v>
      </c>
      <c r="C58" s="55">
        <v>831</v>
      </c>
      <c r="D58" s="55"/>
      <c r="E58" s="45">
        <f t="shared" si="0"/>
        <v>0</v>
      </c>
      <c r="F58" s="44"/>
      <c r="G58" s="44"/>
      <c r="H58" s="90"/>
      <c r="I58" s="44"/>
      <c r="J58" s="45"/>
      <c r="K58" s="45"/>
      <c r="L58" s="45"/>
    </row>
    <row r="59" spans="1:12" ht="12.75">
      <c r="A59" s="20" t="s">
        <v>105</v>
      </c>
      <c r="B59" s="54" t="s">
        <v>51</v>
      </c>
      <c r="C59" s="55" t="s">
        <v>16</v>
      </c>
      <c r="D59" s="55"/>
      <c r="E59" s="45">
        <f>F59+G59+H59+I59</f>
        <v>4082231.64</v>
      </c>
      <c r="F59" s="44">
        <f>F63</f>
        <v>125330</v>
      </c>
      <c r="G59" s="44">
        <f>G60+G61+G62+G63+G67</f>
        <v>1390679.2700000003</v>
      </c>
      <c r="H59" s="90">
        <f>H60+H61+H62+H63+H67</f>
        <v>2455217.64</v>
      </c>
      <c r="I59" s="44">
        <f>I60+I61+I62+I63</f>
        <v>111004.73</v>
      </c>
      <c r="J59" s="45">
        <f>J60+J61+J62+J63+J67</f>
        <v>2756459.7</v>
      </c>
      <c r="K59" s="45">
        <f>K60+K61+K62+K63+K67</f>
        <v>2683556.1500000004</v>
      </c>
      <c r="L59" s="45"/>
    </row>
    <row r="60" spans="1:12" ht="15" customHeight="1">
      <c r="A60" s="19" t="s">
        <v>52</v>
      </c>
      <c r="B60" s="54" t="s">
        <v>53</v>
      </c>
      <c r="C60" s="55">
        <v>241</v>
      </c>
      <c r="D60" s="55"/>
      <c r="E60" s="45">
        <f t="shared" si="0"/>
        <v>0</v>
      </c>
      <c r="F60" s="44"/>
      <c r="G60" s="44"/>
      <c r="H60" s="90"/>
      <c r="I60" s="44"/>
      <c r="J60" s="45"/>
      <c r="K60" s="45"/>
      <c r="L60" s="45"/>
    </row>
    <row r="61" spans="1:12" ht="15" customHeight="1">
      <c r="A61" s="19" t="s">
        <v>54</v>
      </c>
      <c r="B61" s="54" t="s">
        <v>55</v>
      </c>
      <c r="C61" s="55">
        <v>242</v>
      </c>
      <c r="D61" s="55"/>
      <c r="E61" s="45">
        <f t="shared" si="0"/>
        <v>0</v>
      </c>
      <c r="F61" s="44"/>
      <c r="G61" s="44"/>
      <c r="H61" s="90"/>
      <c r="I61" s="44"/>
      <c r="J61" s="45"/>
      <c r="K61" s="45"/>
      <c r="L61" s="45"/>
    </row>
    <row r="62" spans="1:12" ht="15" customHeight="1">
      <c r="A62" s="19" t="s">
        <v>56</v>
      </c>
      <c r="B62" s="54" t="s">
        <v>57</v>
      </c>
      <c r="C62" s="55">
        <v>243</v>
      </c>
      <c r="D62" s="55"/>
      <c r="E62" s="45">
        <f t="shared" si="0"/>
        <v>0</v>
      </c>
      <c r="F62" s="44"/>
      <c r="G62" s="44"/>
      <c r="H62" s="90"/>
      <c r="I62" s="44"/>
      <c r="J62" s="45"/>
      <c r="K62" s="45"/>
      <c r="L62" s="45"/>
    </row>
    <row r="63" spans="1:12" ht="12.75">
      <c r="A63" s="18" t="s">
        <v>58</v>
      </c>
      <c r="B63" s="54" t="s">
        <v>59</v>
      </c>
      <c r="C63" s="55">
        <v>244</v>
      </c>
      <c r="D63" s="55"/>
      <c r="E63" s="45">
        <f t="shared" si="0"/>
        <v>3816981.64</v>
      </c>
      <c r="F63" s="44">
        <f>F87+F102+F141</f>
        <v>125330</v>
      </c>
      <c r="G63" s="44">
        <f>G87+G102</f>
        <v>1390679.2700000003</v>
      </c>
      <c r="H63" s="91">
        <f>H87+H102</f>
        <v>2189967.64</v>
      </c>
      <c r="I63" s="44">
        <f>I87+I141</f>
        <v>111004.73</v>
      </c>
      <c r="J63" s="45">
        <f>J87+J130+J102</f>
        <v>2491209.7</v>
      </c>
      <c r="K63" s="45">
        <f>K87+K130+K102</f>
        <v>2418306.1500000004</v>
      </c>
      <c r="L63" s="45"/>
    </row>
    <row r="64" spans="1:12" ht="12.75">
      <c r="A64" s="21" t="s">
        <v>107</v>
      </c>
      <c r="B64" s="54" t="s">
        <v>108</v>
      </c>
      <c r="C64" s="55">
        <v>221</v>
      </c>
      <c r="D64" s="55"/>
      <c r="E64" s="45">
        <f t="shared" si="0"/>
        <v>100980</v>
      </c>
      <c r="F64" s="44">
        <f aca="true" t="shared" si="4" ref="F64:K64">F88</f>
        <v>0</v>
      </c>
      <c r="G64" s="44">
        <f t="shared" si="4"/>
        <v>84000</v>
      </c>
      <c r="H64" s="90">
        <f t="shared" si="4"/>
        <v>16980</v>
      </c>
      <c r="I64" s="44">
        <f t="shared" si="4"/>
        <v>0</v>
      </c>
      <c r="J64" s="45">
        <f t="shared" si="4"/>
        <v>84000</v>
      </c>
      <c r="K64" s="45">
        <f t="shared" si="4"/>
        <v>84000</v>
      </c>
      <c r="L64" s="45"/>
    </row>
    <row r="65" spans="1:12" ht="12.75">
      <c r="A65" s="21" t="s">
        <v>106</v>
      </c>
      <c r="B65" s="54" t="s">
        <v>109</v>
      </c>
      <c r="C65" s="55">
        <v>223</v>
      </c>
      <c r="D65" s="55"/>
      <c r="E65" s="45">
        <f t="shared" si="0"/>
        <v>12058.83</v>
      </c>
      <c r="F65" s="44"/>
      <c r="G65" s="44"/>
      <c r="H65" s="90">
        <f>H89</f>
        <v>12058.83</v>
      </c>
      <c r="I65" s="44"/>
      <c r="J65" s="45">
        <f>J89</f>
        <v>12058.83</v>
      </c>
      <c r="K65" s="45">
        <f>K89</f>
        <v>12058.83</v>
      </c>
      <c r="L65" s="45"/>
    </row>
    <row r="66" spans="1:12" ht="12.75">
      <c r="A66" s="21" t="s">
        <v>199</v>
      </c>
      <c r="B66" s="54" t="s">
        <v>201</v>
      </c>
      <c r="C66" s="55"/>
      <c r="D66" s="55"/>
      <c r="E66" s="45">
        <f t="shared" si="0"/>
        <v>3592938.08</v>
      </c>
      <c r="F66" s="44">
        <f>F90+F102</f>
        <v>125330</v>
      </c>
      <c r="G66" s="44">
        <f>G90+G102</f>
        <v>1306679.2700000003</v>
      </c>
      <c r="H66" s="90">
        <f>H90+H102</f>
        <v>2160928.81</v>
      </c>
      <c r="I66" s="44">
        <f>I90+I102</f>
        <v>0</v>
      </c>
      <c r="J66" s="45">
        <f>J90+J102+J141</f>
        <v>2395150.87</v>
      </c>
      <c r="K66" s="45">
        <f>K90+K102+K141</f>
        <v>2322247.3200000003</v>
      </c>
      <c r="L66" s="45"/>
    </row>
    <row r="67" spans="1:12" ht="12.75">
      <c r="A67" s="21" t="s">
        <v>106</v>
      </c>
      <c r="B67" s="54"/>
      <c r="C67" s="55">
        <v>247</v>
      </c>
      <c r="D67" s="55"/>
      <c r="E67" s="45">
        <f t="shared" si="0"/>
        <v>265250</v>
      </c>
      <c r="F67" s="44">
        <f aca="true" t="shared" si="5" ref="F67:K67">F91</f>
        <v>0</v>
      </c>
      <c r="G67" s="44">
        <f t="shared" si="5"/>
        <v>0</v>
      </c>
      <c r="H67" s="90">
        <f t="shared" si="5"/>
        <v>265250</v>
      </c>
      <c r="I67" s="44">
        <f t="shared" si="5"/>
        <v>0</v>
      </c>
      <c r="J67" s="45">
        <f t="shared" si="5"/>
        <v>265250</v>
      </c>
      <c r="K67" s="45">
        <f t="shared" si="5"/>
        <v>265250</v>
      </c>
      <c r="L67" s="45"/>
    </row>
    <row r="68" spans="1:12" ht="12.75">
      <c r="A68" s="20" t="s">
        <v>208</v>
      </c>
      <c r="B68" s="54"/>
      <c r="C68" s="55">
        <v>321</v>
      </c>
      <c r="D68" s="55"/>
      <c r="E68" s="45">
        <f>F68+G68+H68+I68</f>
        <v>0</v>
      </c>
      <c r="F68" s="44"/>
      <c r="G68" s="44"/>
      <c r="H68" s="90">
        <f>H129</f>
        <v>0</v>
      </c>
      <c r="I68" s="44"/>
      <c r="J68" s="45"/>
      <c r="K68" s="45"/>
      <c r="L68" s="45"/>
    </row>
    <row r="69" spans="1:12" ht="25.5">
      <c r="A69" s="20" t="s">
        <v>110</v>
      </c>
      <c r="B69" s="54" t="s">
        <v>60</v>
      </c>
      <c r="C69" s="55">
        <v>400</v>
      </c>
      <c r="D69" s="55"/>
      <c r="E69" s="45">
        <f t="shared" si="0"/>
        <v>0</v>
      </c>
      <c r="F69" s="44"/>
      <c r="G69" s="44"/>
      <c r="H69" s="44"/>
      <c r="I69" s="44"/>
      <c r="J69" s="45"/>
      <c r="K69" s="45"/>
      <c r="L69" s="45"/>
    </row>
    <row r="70" spans="1:12" ht="12.75">
      <c r="A70" s="22" t="s">
        <v>116</v>
      </c>
      <c r="B70" s="60"/>
      <c r="C70" s="61"/>
      <c r="D70" s="61"/>
      <c r="E70" s="48">
        <f>F70+G70+H70+I70</f>
        <v>16199568.79</v>
      </c>
      <c r="F70" s="49">
        <f>F92+F130</f>
        <v>876629.64</v>
      </c>
      <c r="G70" s="49">
        <f aca="true" t="shared" si="6" ref="G70:L70">G71+G92+G130</f>
        <v>10475317.87</v>
      </c>
      <c r="H70" s="49">
        <f>H71+H92+H130</f>
        <v>4681323.89</v>
      </c>
      <c r="I70" s="49">
        <f t="shared" si="6"/>
        <v>166297.38999999998</v>
      </c>
      <c r="J70" s="45">
        <f t="shared" si="6"/>
        <v>15142311.599999998</v>
      </c>
      <c r="K70" s="45">
        <f t="shared" si="6"/>
        <v>15474140.4</v>
      </c>
      <c r="L70" s="45">
        <f t="shared" si="6"/>
        <v>0</v>
      </c>
    </row>
    <row r="71" spans="1:12" ht="25.5">
      <c r="A71" s="22" t="s">
        <v>117</v>
      </c>
      <c r="B71" s="62"/>
      <c r="C71" s="63"/>
      <c r="D71" s="63"/>
      <c r="E71" s="50">
        <f t="shared" si="0"/>
        <v>14344600</v>
      </c>
      <c r="F71" s="51">
        <f aca="true" t="shared" si="7" ref="F71:L71">F72+F78+F82+F84</f>
        <v>0</v>
      </c>
      <c r="G71" s="51">
        <f t="shared" si="7"/>
        <v>10339500</v>
      </c>
      <c r="H71" s="51">
        <f>H72+H78+H82+H84</f>
        <v>4005100</v>
      </c>
      <c r="I71" s="51">
        <f t="shared" si="7"/>
        <v>0</v>
      </c>
      <c r="J71" s="43">
        <f>J72+J78+J82+J84</f>
        <v>14005099.999999998</v>
      </c>
      <c r="K71" s="43">
        <f>K72+K78+K82+K84</f>
        <v>14287400</v>
      </c>
      <c r="L71" s="43">
        <f t="shared" si="7"/>
        <v>0</v>
      </c>
    </row>
    <row r="72" spans="1:12" ht="12.75">
      <c r="A72" s="12" t="s">
        <v>93</v>
      </c>
      <c r="B72" s="54" t="s">
        <v>35</v>
      </c>
      <c r="C72" s="58" t="s">
        <v>16</v>
      </c>
      <c r="D72" s="55"/>
      <c r="E72" s="45">
        <f t="shared" si="0"/>
        <v>11268691.49</v>
      </c>
      <c r="F72" s="44">
        <f>F73+F75</f>
        <v>0</v>
      </c>
      <c r="G72" s="44">
        <f>G73+G75+G74</f>
        <v>9082060.24</v>
      </c>
      <c r="H72" s="44">
        <f>H73+H75</f>
        <v>2186631.25</v>
      </c>
      <c r="I72" s="44"/>
      <c r="J72" s="45">
        <f>J73+J75+J74</f>
        <v>11631973.899999999</v>
      </c>
      <c r="K72" s="45">
        <f>K73+K75+K74</f>
        <v>12009786.25</v>
      </c>
      <c r="L72" s="45"/>
    </row>
    <row r="73" spans="1:12" ht="12.75">
      <c r="A73" s="16" t="s">
        <v>94</v>
      </c>
      <c r="B73" s="54" t="s">
        <v>36</v>
      </c>
      <c r="C73" s="55">
        <v>111</v>
      </c>
      <c r="D73" s="55"/>
      <c r="E73" s="45">
        <f t="shared" si="0"/>
        <v>8654908.969999999</v>
      </c>
      <c r="F73" s="44"/>
      <c r="G73" s="65">
        <f>6852249.42+123219.27</f>
        <v>6975468.6899999995</v>
      </c>
      <c r="H73" s="65">
        <v>1679440.28</v>
      </c>
      <c r="I73" s="44"/>
      <c r="J73" s="45">
        <f>1679440.28+7126339.4+128148.04</f>
        <v>8933927.719999999</v>
      </c>
      <c r="K73" s="45">
        <f>1679440.28+7411392.98+133272.92</f>
        <v>9224106.18</v>
      </c>
      <c r="L73" s="45"/>
    </row>
    <row r="74" spans="1:12" ht="12.75">
      <c r="A74" s="16" t="s">
        <v>37</v>
      </c>
      <c r="B74" s="54" t="s">
        <v>38</v>
      </c>
      <c r="C74" s="55">
        <v>112</v>
      </c>
      <c r="D74" s="55"/>
      <c r="E74" s="45">
        <f t="shared" si="0"/>
        <v>0</v>
      </c>
      <c r="F74" s="44"/>
      <c r="G74" s="44"/>
      <c r="H74" s="44"/>
      <c r="I74" s="44"/>
      <c r="J74" s="45"/>
      <c r="K74" s="45"/>
      <c r="L74" s="45"/>
    </row>
    <row r="75" spans="1:12" ht="38.25">
      <c r="A75" s="17" t="s">
        <v>39</v>
      </c>
      <c r="B75" s="54" t="s">
        <v>40</v>
      </c>
      <c r="C75" s="55">
        <v>119</v>
      </c>
      <c r="D75" s="55"/>
      <c r="E75" s="45">
        <f t="shared" si="0"/>
        <v>2613782.5200000005</v>
      </c>
      <c r="F75" s="44">
        <f>F76</f>
        <v>0</v>
      </c>
      <c r="G75" s="44">
        <f>G76</f>
        <v>2106591.5500000003</v>
      </c>
      <c r="H75" s="44">
        <f>H76</f>
        <v>507190.97</v>
      </c>
      <c r="I75" s="44"/>
      <c r="J75" s="45">
        <f>J76</f>
        <v>2698046.1799999997</v>
      </c>
      <c r="K75" s="45">
        <f>K76</f>
        <v>2785680.0700000003</v>
      </c>
      <c r="L75" s="45"/>
    </row>
    <row r="76" spans="1:12" ht="12.75">
      <c r="A76" s="18" t="s">
        <v>95</v>
      </c>
      <c r="B76" s="54" t="s">
        <v>41</v>
      </c>
      <c r="C76" s="55">
        <v>119</v>
      </c>
      <c r="D76" s="55"/>
      <c r="E76" s="45">
        <f t="shared" si="0"/>
        <v>2613782.5200000005</v>
      </c>
      <c r="F76" s="44"/>
      <c r="G76" s="44">
        <f>2069379.33+37212.22</f>
        <v>2106591.5500000003</v>
      </c>
      <c r="H76" s="44">
        <v>507190.97</v>
      </c>
      <c r="I76" s="44"/>
      <c r="J76" s="45">
        <f>507190.97+2152154.5+38700.71</f>
        <v>2698046.1799999997</v>
      </c>
      <c r="K76" s="45">
        <f>507190.97+2238240.68+40248.42</f>
        <v>2785680.0700000003</v>
      </c>
      <c r="L76" s="45"/>
    </row>
    <row r="77" spans="1:12" ht="18" customHeight="1">
      <c r="A77" s="19" t="s">
        <v>96</v>
      </c>
      <c r="B77" s="54" t="s">
        <v>42</v>
      </c>
      <c r="C77" s="55">
        <v>119</v>
      </c>
      <c r="D77" s="55"/>
      <c r="E77" s="45">
        <f t="shared" si="0"/>
        <v>0</v>
      </c>
      <c r="F77" s="44"/>
      <c r="G77" s="65"/>
      <c r="H77" s="44"/>
      <c r="I77" s="44"/>
      <c r="J77" s="45"/>
      <c r="K77" s="45"/>
      <c r="L77" s="45"/>
    </row>
    <row r="78" spans="1:12" ht="12.75">
      <c r="A78" s="20" t="s">
        <v>97</v>
      </c>
      <c r="B78" s="54" t="s">
        <v>43</v>
      </c>
      <c r="C78" s="55">
        <v>850</v>
      </c>
      <c r="D78" s="55"/>
      <c r="E78" s="45">
        <f t="shared" si="0"/>
        <v>39475</v>
      </c>
      <c r="F78" s="44"/>
      <c r="G78" s="44"/>
      <c r="H78" s="44">
        <f>H79+H80+H81</f>
        <v>39475</v>
      </c>
      <c r="I78" s="44"/>
      <c r="J78" s="45">
        <f>J79+J80+J81</f>
        <v>0</v>
      </c>
      <c r="K78" s="45">
        <f>K79+K80+K81</f>
        <v>0</v>
      </c>
      <c r="L78" s="45"/>
    </row>
    <row r="79" spans="1:12" ht="12.75">
      <c r="A79" s="19" t="s">
        <v>98</v>
      </c>
      <c r="B79" s="54" t="s">
        <v>44</v>
      </c>
      <c r="C79" s="55">
        <v>851</v>
      </c>
      <c r="D79" s="55"/>
      <c r="E79" s="45">
        <f t="shared" si="0"/>
        <v>24805</v>
      </c>
      <c r="F79" s="44"/>
      <c r="G79" s="44"/>
      <c r="H79" s="44">
        <f>10805+14000</f>
        <v>24805</v>
      </c>
      <c r="I79" s="44"/>
      <c r="J79" s="45"/>
      <c r="K79" s="45"/>
      <c r="L79" s="45"/>
    </row>
    <row r="80" spans="1:12" ht="38.25">
      <c r="A80" s="19" t="s">
        <v>45</v>
      </c>
      <c r="B80" s="54" t="s">
        <v>46</v>
      </c>
      <c r="C80" s="55">
        <v>852</v>
      </c>
      <c r="D80" s="55"/>
      <c r="E80" s="45">
        <f t="shared" si="0"/>
        <v>9670</v>
      </c>
      <c r="F80" s="44"/>
      <c r="G80" s="44"/>
      <c r="H80" s="44">
        <f>4670+5000</f>
        <v>9670</v>
      </c>
      <c r="I80" s="44"/>
      <c r="J80" s="45"/>
      <c r="K80" s="45"/>
      <c r="L80" s="45"/>
    </row>
    <row r="81" spans="1:12" ht="25.5">
      <c r="A81" s="19" t="s">
        <v>47</v>
      </c>
      <c r="B81" s="54" t="s">
        <v>48</v>
      </c>
      <c r="C81" s="55">
        <v>853</v>
      </c>
      <c r="D81" s="55"/>
      <c r="E81" s="45">
        <f t="shared" si="0"/>
        <v>5000</v>
      </c>
      <c r="F81" s="44"/>
      <c r="G81" s="44"/>
      <c r="H81" s="44">
        <f>5000</f>
        <v>5000</v>
      </c>
      <c r="I81" s="44"/>
      <c r="J81" s="45"/>
      <c r="K81" s="45"/>
      <c r="L81" s="45"/>
    </row>
    <row r="82" spans="1:12" ht="14.25" customHeight="1">
      <c r="A82" s="20" t="s">
        <v>99</v>
      </c>
      <c r="B82" s="54" t="s">
        <v>49</v>
      </c>
      <c r="C82" s="55" t="s">
        <v>16</v>
      </c>
      <c r="D82" s="55"/>
      <c r="E82" s="45">
        <f t="shared" si="0"/>
        <v>0</v>
      </c>
      <c r="F82" s="44"/>
      <c r="G82" s="44"/>
      <c r="H82" s="44"/>
      <c r="I82" s="44"/>
      <c r="J82" s="45"/>
      <c r="K82" s="45"/>
      <c r="L82" s="45"/>
    </row>
    <row r="83" spans="1:12" ht="21" customHeight="1">
      <c r="A83" s="19" t="s">
        <v>100</v>
      </c>
      <c r="B83" s="54" t="s">
        <v>50</v>
      </c>
      <c r="C83" s="55">
        <v>831</v>
      </c>
      <c r="D83" s="55"/>
      <c r="E83" s="45">
        <f t="shared" si="0"/>
        <v>0</v>
      </c>
      <c r="F83" s="44"/>
      <c r="G83" s="44"/>
      <c r="H83" s="44"/>
      <c r="I83" s="44"/>
      <c r="J83" s="45"/>
      <c r="K83" s="45"/>
      <c r="L83" s="45"/>
    </row>
    <row r="84" spans="1:12" ht="12.75">
      <c r="A84" s="20" t="s">
        <v>105</v>
      </c>
      <c r="B84" s="54" t="s">
        <v>51</v>
      </c>
      <c r="C84" s="55" t="s">
        <v>16</v>
      </c>
      <c r="D84" s="55"/>
      <c r="E84" s="45">
        <f>F84+G84+H84+I84</f>
        <v>3036433.5100000002</v>
      </c>
      <c r="F84" s="44">
        <f>F87+F91</f>
        <v>0</v>
      </c>
      <c r="G84" s="44">
        <f>G87+G91</f>
        <v>1257439.7600000002</v>
      </c>
      <c r="H84" s="44">
        <f>H87+H91</f>
        <v>1778993.75</v>
      </c>
      <c r="I84" s="44"/>
      <c r="J84" s="87">
        <f>J87+J91</f>
        <v>2373126.1</v>
      </c>
      <c r="K84" s="66">
        <f>K87+K91</f>
        <v>2277613.75</v>
      </c>
      <c r="L84" s="45"/>
    </row>
    <row r="85" spans="1:12" ht="15.75" customHeight="1">
      <c r="A85" s="19" t="s">
        <v>52</v>
      </c>
      <c r="B85" s="54" t="s">
        <v>53</v>
      </c>
      <c r="C85" s="55">
        <v>241</v>
      </c>
      <c r="D85" s="55"/>
      <c r="E85" s="45">
        <f>F85+G85+H85+I85</f>
        <v>0</v>
      </c>
      <c r="F85" s="44"/>
      <c r="G85" s="44"/>
      <c r="H85" s="44"/>
      <c r="I85" s="44"/>
      <c r="J85" s="45"/>
      <c r="K85" s="45"/>
      <c r="L85" s="45"/>
    </row>
    <row r="86" spans="1:12" ht="13.5" customHeight="1">
      <c r="A86" s="19" t="s">
        <v>54</v>
      </c>
      <c r="B86" s="54" t="s">
        <v>55</v>
      </c>
      <c r="C86" s="55">
        <v>242</v>
      </c>
      <c r="D86" s="55"/>
      <c r="E86" s="45">
        <f>F86+G86+H86+I86</f>
        <v>0</v>
      </c>
      <c r="F86" s="44"/>
      <c r="G86" s="44"/>
      <c r="H86" s="44"/>
      <c r="I86" s="44"/>
      <c r="J86" s="45"/>
      <c r="K86" s="45"/>
      <c r="L86" s="45"/>
    </row>
    <row r="87" spans="1:12" ht="12.75">
      <c r="A87" s="21" t="s">
        <v>58</v>
      </c>
      <c r="B87" s="54" t="s">
        <v>59</v>
      </c>
      <c r="C87" s="55">
        <v>244</v>
      </c>
      <c r="D87" s="55"/>
      <c r="E87" s="45">
        <f t="shared" si="0"/>
        <v>2771183.5100000002</v>
      </c>
      <c r="F87" s="44">
        <f>F89+F90</f>
        <v>0</v>
      </c>
      <c r="G87" s="44">
        <f>G89+G90+G88</f>
        <v>1257439.7600000002</v>
      </c>
      <c r="H87" s="44">
        <f>H89+H90+H88</f>
        <v>1513743.75</v>
      </c>
      <c r="I87" s="44"/>
      <c r="J87" s="45">
        <f>J89+J90+J88</f>
        <v>2107876.1</v>
      </c>
      <c r="K87" s="45">
        <f>K89+K90+K88</f>
        <v>2012363.7500000002</v>
      </c>
      <c r="L87" s="45"/>
    </row>
    <row r="88" spans="1:12" ht="12.75">
      <c r="A88" s="21" t="s">
        <v>107</v>
      </c>
      <c r="B88" s="54" t="s">
        <v>108</v>
      </c>
      <c r="C88" s="55">
        <v>221</v>
      </c>
      <c r="D88" s="55"/>
      <c r="E88" s="45">
        <f>F88+G88+H88+I88</f>
        <v>100980</v>
      </c>
      <c r="F88" s="44"/>
      <c r="G88" s="44">
        <v>84000</v>
      </c>
      <c r="H88" s="44">
        <v>16980</v>
      </c>
      <c r="I88" s="44"/>
      <c r="J88" s="45">
        <v>84000</v>
      </c>
      <c r="K88" s="45">
        <v>84000</v>
      </c>
      <c r="L88" s="45"/>
    </row>
    <row r="89" spans="1:12" ht="12.75">
      <c r="A89" s="21" t="s">
        <v>106</v>
      </c>
      <c r="B89" s="54" t="s">
        <v>109</v>
      </c>
      <c r="C89" s="55">
        <v>223</v>
      </c>
      <c r="D89" s="55"/>
      <c r="E89" s="45">
        <f t="shared" si="0"/>
        <v>12058.83</v>
      </c>
      <c r="F89" s="44"/>
      <c r="G89" s="44"/>
      <c r="H89" s="44">
        <f>4389.84+7668.99</f>
        <v>12058.83</v>
      </c>
      <c r="I89" s="44"/>
      <c r="J89" s="45">
        <f>4389.84+7668.99</f>
        <v>12058.83</v>
      </c>
      <c r="K89" s="45">
        <v>12058.83</v>
      </c>
      <c r="L89" s="45"/>
    </row>
    <row r="90" spans="1:12" ht="12.75">
      <c r="A90" s="21" t="s">
        <v>200</v>
      </c>
      <c r="B90" s="54" t="s">
        <v>201</v>
      </c>
      <c r="C90" s="55"/>
      <c r="D90" s="55"/>
      <c r="E90" s="45">
        <f t="shared" si="0"/>
        <v>2658144.68</v>
      </c>
      <c r="F90" s="44"/>
      <c r="G90" s="44">
        <f>35000+769246.05+283711.9+40113.3+45368.51</f>
        <v>1173439.7600000002</v>
      </c>
      <c r="H90" s="44">
        <f>52668+114721.67+1317315.25</f>
        <v>1484704.92</v>
      </c>
      <c r="I90" s="44"/>
      <c r="J90" s="45">
        <f>839259.92+1124606.1+47951.25</f>
        <v>2011817.27</v>
      </c>
      <c r="K90" s="45">
        <f>766159.92+1100266.34+49878.66</f>
        <v>1916304.9200000002</v>
      </c>
      <c r="L90" s="45"/>
    </row>
    <row r="91" spans="1:12" ht="12.75">
      <c r="A91" s="21" t="s">
        <v>106</v>
      </c>
      <c r="B91" s="54"/>
      <c r="C91" s="55">
        <v>247</v>
      </c>
      <c r="D91" s="55"/>
      <c r="E91" s="45">
        <f t="shared" si="0"/>
        <v>265250</v>
      </c>
      <c r="F91" s="44"/>
      <c r="G91" s="44"/>
      <c r="H91" s="44">
        <f>265250</f>
        <v>265250</v>
      </c>
      <c r="I91" s="44"/>
      <c r="J91" s="45">
        <v>265250</v>
      </c>
      <c r="K91" s="45">
        <v>265250</v>
      </c>
      <c r="L91" s="45"/>
    </row>
    <row r="92" spans="1:12" ht="12.75">
      <c r="A92" s="22" t="s">
        <v>118</v>
      </c>
      <c r="B92" s="62"/>
      <c r="C92" s="63"/>
      <c r="D92" s="63"/>
      <c r="E92" s="50">
        <f>F92+G92+H92+I92</f>
        <v>1688671.4</v>
      </c>
      <c r="F92" s="51">
        <f>F93+F102</f>
        <v>876629.64</v>
      </c>
      <c r="G92" s="51">
        <f>G93+G102</f>
        <v>135817.87</v>
      </c>
      <c r="H92" s="51">
        <f>H93+H102+H129</f>
        <v>676223.89</v>
      </c>
      <c r="I92" s="51">
        <f>I93+I102</f>
        <v>0</v>
      </c>
      <c r="J92" s="43">
        <f>J102+J93</f>
        <v>1137211.6</v>
      </c>
      <c r="K92" s="43">
        <f>K102+K93</f>
        <v>1186740.4</v>
      </c>
      <c r="L92" s="43">
        <f>L102</f>
        <v>0</v>
      </c>
    </row>
    <row r="93" spans="1:12" ht="12.75">
      <c r="A93" s="12" t="s">
        <v>93</v>
      </c>
      <c r="B93" s="54" t="s">
        <v>35</v>
      </c>
      <c r="C93" s="58" t="s">
        <v>16</v>
      </c>
      <c r="D93" s="55" t="s">
        <v>122</v>
      </c>
      <c r="E93" s="45">
        <f t="shared" si="0"/>
        <v>753878</v>
      </c>
      <c r="F93" s="44">
        <f aca="true" t="shared" si="8" ref="F93:K93">F94+F98</f>
        <v>751299.64</v>
      </c>
      <c r="G93" s="44">
        <f t="shared" si="8"/>
        <v>2578.3599999999997</v>
      </c>
      <c r="H93" s="44">
        <f t="shared" si="8"/>
        <v>0</v>
      </c>
      <c r="I93" s="44">
        <f t="shared" si="8"/>
        <v>0</v>
      </c>
      <c r="J93" s="45">
        <f t="shared" si="8"/>
        <v>753878</v>
      </c>
      <c r="K93" s="45">
        <f t="shared" si="8"/>
        <v>780798</v>
      </c>
      <c r="L93" s="45"/>
    </row>
    <row r="94" spans="1:12" ht="12.75" customHeight="1">
      <c r="A94" s="16" t="s">
        <v>94</v>
      </c>
      <c r="B94" s="54" t="s">
        <v>36</v>
      </c>
      <c r="C94" s="55">
        <v>111</v>
      </c>
      <c r="D94" s="55" t="s">
        <v>122</v>
      </c>
      <c r="E94" s="45">
        <f t="shared" si="0"/>
        <v>579015.3600000001</v>
      </c>
      <c r="F94" s="44">
        <f aca="true" t="shared" si="9" ref="F94:K94">F95+F96</f>
        <v>577035.05</v>
      </c>
      <c r="G94" s="44">
        <f t="shared" si="9"/>
        <v>1980.31</v>
      </c>
      <c r="H94" s="44">
        <f t="shared" si="9"/>
        <v>0</v>
      </c>
      <c r="I94" s="44">
        <f t="shared" si="9"/>
        <v>0</v>
      </c>
      <c r="J94" s="45">
        <f t="shared" si="9"/>
        <v>579015.36</v>
      </c>
      <c r="K94" s="45">
        <f t="shared" si="9"/>
        <v>599691.24</v>
      </c>
      <c r="L94" s="45"/>
    </row>
    <row r="95" spans="1:12" ht="21.75" customHeight="1">
      <c r="A95" s="94" t="s">
        <v>222</v>
      </c>
      <c r="B95" s="54"/>
      <c r="C95" s="55"/>
      <c r="D95" s="55" t="s">
        <v>184</v>
      </c>
      <c r="E95" s="45">
        <f t="shared" si="0"/>
        <v>480000</v>
      </c>
      <c r="F95" s="44">
        <v>480000</v>
      </c>
      <c r="G95" s="44"/>
      <c r="H95" s="44"/>
      <c r="I95" s="44"/>
      <c r="J95" s="45">
        <v>480000</v>
      </c>
      <c r="K95" s="45">
        <v>480000</v>
      </c>
      <c r="L95" s="45"/>
    </row>
    <row r="96" spans="1:12" ht="12.75">
      <c r="A96" s="16" t="s">
        <v>204</v>
      </c>
      <c r="B96" s="54"/>
      <c r="C96" s="55"/>
      <c r="D96" s="55" t="s">
        <v>205</v>
      </c>
      <c r="E96" s="45">
        <f t="shared" si="0"/>
        <v>99015.36</v>
      </c>
      <c r="F96" s="44">
        <v>97035.05</v>
      </c>
      <c r="G96" s="44">
        <v>1980.31</v>
      </c>
      <c r="H96" s="44"/>
      <c r="I96" s="44"/>
      <c r="J96" s="45">
        <f>97035.05+1980.31</f>
        <v>99015.36</v>
      </c>
      <c r="K96" s="45">
        <f>102934.47+16756.77</f>
        <v>119691.24</v>
      </c>
      <c r="L96" s="45"/>
    </row>
    <row r="97" spans="1:12" ht="12.75">
      <c r="A97" s="16" t="s">
        <v>37</v>
      </c>
      <c r="B97" s="54" t="s">
        <v>38</v>
      </c>
      <c r="C97" s="55">
        <v>112</v>
      </c>
      <c r="D97" s="55" t="s">
        <v>122</v>
      </c>
      <c r="E97" s="45">
        <f t="shared" si="0"/>
        <v>0</v>
      </c>
      <c r="F97" s="44"/>
      <c r="G97" s="44"/>
      <c r="H97" s="44"/>
      <c r="I97" s="44"/>
      <c r="J97" s="45"/>
      <c r="K97" s="45"/>
      <c r="L97" s="45"/>
    </row>
    <row r="98" spans="1:12" ht="36">
      <c r="A98" s="94" t="s">
        <v>39</v>
      </c>
      <c r="B98" s="54" t="s">
        <v>40</v>
      </c>
      <c r="C98" s="55">
        <v>119</v>
      </c>
      <c r="D98" s="55" t="s">
        <v>122</v>
      </c>
      <c r="E98" s="45">
        <f t="shared" si="0"/>
        <v>174862.63999999998</v>
      </c>
      <c r="F98" s="44">
        <f>F99+F100+F101</f>
        <v>174264.59</v>
      </c>
      <c r="G98" s="44">
        <f>G99+G100+G101</f>
        <v>598.05</v>
      </c>
      <c r="H98" s="44">
        <f>H99+H100+H101</f>
        <v>0</v>
      </c>
      <c r="I98" s="44"/>
      <c r="J98" s="45">
        <f>J99+J100</f>
        <v>174862.64</v>
      </c>
      <c r="K98" s="45">
        <f>K99+K100</f>
        <v>181106.76</v>
      </c>
      <c r="L98" s="45"/>
    </row>
    <row r="99" spans="1:12" ht="24">
      <c r="A99" s="92" t="s">
        <v>223</v>
      </c>
      <c r="B99" s="54" t="s">
        <v>41</v>
      </c>
      <c r="C99" s="55">
        <v>119</v>
      </c>
      <c r="D99" s="55" t="s">
        <v>184</v>
      </c>
      <c r="E99" s="45">
        <f>F99+G99+H99+I99</f>
        <v>144960</v>
      </c>
      <c r="F99" s="44">
        <v>144960</v>
      </c>
      <c r="G99" s="44"/>
      <c r="H99" s="44"/>
      <c r="I99" s="44"/>
      <c r="J99" s="45">
        <v>144960</v>
      </c>
      <c r="K99" s="45">
        <v>144960</v>
      </c>
      <c r="L99" s="45"/>
    </row>
    <row r="100" spans="1:12" ht="12.75">
      <c r="A100" s="18" t="s">
        <v>206</v>
      </c>
      <c r="B100" s="54" t="s">
        <v>42</v>
      </c>
      <c r="C100" s="55"/>
      <c r="D100" s="55" t="s">
        <v>205</v>
      </c>
      <c r="E100" s="45">
        <f>F100+G100+H100+I100</f>
        <v>29902.64</v>
      </c>
      <c r="F100" s="44">
        <v>29304.59</v>
      </c>
      <c r="G100" s="44">
        <v>598.05</v>
      </c>
      <c r="H100" s="44"/>
      <c r="I100" s="44"/>
      <c r="J100" s="45">
        <f>29304.59+598.05</f>
        <v>29902.64</v>
      </c>
      <c r="K100" s="45">
        <f>31086.21+5060.55</f>
        <v>36146.76</v>
      </c>
      <c r="L100" s="45"/>
    </row>
    <row r="101" spans="1:12" ht="25.5">
      <c r="A101" s="19" t="s">
        <v>96</v>
      </c>
      <c r="B101" s="54" t="s">
        <v>207</v>
      </c>
      <c r="C101" s="55">
        <v>119</v>
      </c>
      <c r="D101" s="55" t="s">
        <v>122</v>
      </c>
      <c r="E101" s="45">
        <f>F101+G101+H101+I101</f>
        <v>0</v>
      </c>
      <c r="F101" s="44"/>
      <c r="G101" s="44"/>
      <c r="H101" s="44"/>
      <c r="I101" s="44"/>
      <c r="J101" s="45"/>
      <c r="K101" s="45"/>
      <c r="L101" s="45"/>
    </row>
    <row r="102" spans="1:12" ht="12.75" customHeight="1">
      <c r="A102" s="20" t="s">
        <v>105</v>
      </c>
      <c r="B102" s="54" t="s">
        <v>121</v>
      </c>
      <c r="C102" s="55">
        <v>244</v>
      </c>
      <c r="D102" s="55" t="s">
        <v>122</v>
      </c>
      <c r="E102" s="45">
        <f>F102+G102+H102+I102</f>
        <v>934793.4</v>
      </c>
      <c r="F102" s="44">
        <f>F106</f>
        <v>125330</v>
      </c>
      <c r="G102" s="44">
        <f>G104+G106+G107+G108+G109+G110+G111+G112+G113+G114+G115+G127+G128</f>
        <v>133239.51</v>
      </c>
      <c r="H102" s="44">
        <f>H104+H106+H107+H108+H109+H110+H111+H112+H113+H114+H115+H127+H128+H105</f>
        <v>676223.89</v>
      </c>
      <c r="I102" s="44"/>
      <c r="J102" s="45">
        <f>SUM(J103:J114)</f>
        <v>383333.6</v>
      </c>
      <c r="K102" s="45">
        <f>SUM(K103:K114)</f>
        <v>405942.4</v>
      </c>
      <c r="L102" s="45">
        <f>L104+L112+L113</f>
        <v>0</v>
      </c>
    </row>
    <row r="103" spans="1:12" ht="12.75" customHeight="1">
      <c r="A103" s="19" t="s">
        <v>120</v>
      </c>
      <c r="B103" s="54"/>
      <c r="C103" s="55"/>
      <c r="D103" s="55" t="s">
        <v>122</v>
      </c>
      <c r="E103" s="45">
        <f>F103+G103+H103+I103</f>
        <v>0</v>
      </c>
      <c r="F103" s="44"/>
      <c r="G103" s="44"/>
      <c r="H103" s="44"/>
      <c r="I103" s="44"/>
      <c r="J103" s="45"/>
      <c r="K103" s="45"/>
      <c r="L103" s="45"/>
    </row>
    <row r="104" spans="1:12" ht="12.75" customHeight="1">
      <c r="A104" s="19"/>
      <c r="B104" s="54"/>
      <c r="C104" s="55"/>
      <c r="D104" s="55">
        <v>0</v>
      </c>
      <c r="E104" s="45">
        <f>F104+G104+H104</f>
        <v>0</v>
      </c>
      <c r="F104" s="44"/>
      <c r="G104" s="44"/>
      <c r="H104" s="44"/>
      <c r="I104" s="44"/>
      <c r="J104" s="45"/>
      <c r="K104" s="45"/>
      <c r="L104" s="45"/>
    </row>
    <row r="105" spans="1:12" ht="24" customHeight="1">
      <c r="A105" s="92" t="s">
        <v>218</v>
      </c>
      <c r="B105" s="54"/>
      <c r="C105" s="55"/>
      <c r="D105" s="55" t="s">
        <v>198</v>
      </c>
      <c r="E105" s="45">
        <f>F105+G105+H105</f>
        <v>0</v>
      </c>
      <c r="F105" s="44"/>
      <c r="G105" s="44"/>
      <c r="H105" s="44"/>
      <c r="I105" s="44"/>
      <c r="J105" s="45"/>
      <c r="K105" s="45"/>
      <c r="L105" s="45"/>
    </row>
    <row r="106" spans="1:12" ht="24" customHeight="1">
      <c r="A106" s="92" t="s">
        <v>224</v>
      </c>
      <c r="B106" s="54"/>
      <c r="C106" s="55"/>
      <c r="D106" s="55" t="s">
        <v>194</v>
      </c>
      <c r="E106" s="45">
        <f aca="true" t="shared" si="10" ref="E106:E128">F106+G106+H106</f>
        <v>151000</v>
      </c>
      <c r="F106" s="44">
        <v>125330</v>
      </c>
      <c r="G106" s="44">
        <v>25670</v>
      </c>
      <c r="H106" s="44"/>
      <c r="I106" s="44"/>
      <c r="J106" s="45">
        <f>128350+22650</f>
        <v>151000</v>
      </c>
      <c r="K106" s="45">
        <f>129860+21140</f>
        <v>151000</v>
      </c>
      <c r="L106" s="45"/>
    </row>
    <row r="107" spans="1:12" ht="24.75" customHeight="1">
      <c r="A107" s="92" t="s">
        <v>216</v>
      </c>
      <c r="B107" s="54"/>
      <c r="C107" s="55"/>
      <c r="D107" s="55" t="s">
        <v>213</v>
      </c>
      <c r="E107" s="45">
        <f t="shared" si="10"/>
        <v>416700</v>
      </c>
      <c r="F107" s="44"/>
      <c r="G107" s="44"/>
      <c r="H107" s="44">
        <v>416700</v>
      </c>
      <c r="I107" s="44"/>
      <c r="J107" s="45"/>
      <c r="K107" s="45"/>
      <c r="L107" s="45"/>
    </row>
    <row r="108" spans="1:12" ht="12.75" customHeight="1">
      <c r="A108" s="71"/>
      <c r="B108" s="54"/>
      <c r="C108" s="55"/>
      <c r="D108" s="72"/>
      <c r="E108" s="45">
        <f t="shared" si="10"/>
        <v>0</v>
      </c>
      <c r="F108" s="44"/>
      <c r="G108" s="44"/>
      <c r="H108" s="44"/>
      <c r="I108" s="44"/>
      <c r="J108" s="45"/>
      <c r="K108" s="45"/>
      <c r="L108" s="45"/>
    </row>
    <row r="109" spans="1:12" ht="21.75" customHeight="1">
      <c r="A109" s="93" t="s">
        <v>219</v>
      </c>
      <c r="B109" s="54"/>
      <c r="C109" s="55"/>
      <c r="D109" s="72" t="s">
        <v>164</v>
      </c>
      <c r="E109" s="45">
        <f t="shared" si="10"/>
        <v>107569.51</v>
      </c>
      <c r="F109" s="44"/>
      <c r="G109" s="44">
        <v>107569.51</v>
      </c>
      <c r="H109" s="44"/>
      <c r="I109" s="44"/>
      <c r="J109" s="45">
        <v>97889.85</v>
      </c>
      <c r="K109" s="45">
        <v>116347.62</v>
      </c>
      <c r="L109" s="45"/>
    </row>
    <row r="110" spans="1:12" ht="21" customHeight="1">
      <c r="A110" s="92" t="s">
        <v>220</v>
      </c>
      <c r="B110" s="54"/>
      <c r="C110" s="55"/>
      <c r="D110" s="72" t="s">
        <v>165</v>
      </c>
      <c r="E110" s="45">
        <f t="shared" si="10"/>
        <v>5542.49</v>
      </c>
      <c r="F110" s="44"/>
      <c r="G110" s="44"/>
      <c r="H110" s="44">
        <v>5542.49</v>
      </c>
      <c r="I110" s="44"/>
      <c r="J110" s="45">
        <v>5043.75</v>
      </c>
      <c r="K110" s="45">
        <v>5994.78</v>
      </c>
      <c r="L110" s="45"/>
    </row>
    <row r="111" spans="1:12" ht="22.5" customHeight="1">
      <c r="A111" s="92" t="s">
        <v>221</v>
      </c>
      <c r="B111" s="54"/>
      <c r="C111" s="55"/>
      <c r="D111" s="72" t="s">
        <v>166</v>
      </c>
      <c r="E111" s="45">
        <f t="shared" si="10"/>
        <v>19300</v>
      </c>
      <c r="F111" s="44"/>
      <c r="G111" s="44"/>
      <c r="H111" s="44">
        <v>19300</v>
      </c>
      <c r="I111" s="44"/>
      <c r="J111" s="45">
        <v>17600</v>
      </c>
      <c r="K111" s="45">
        <v>20800</v>
      </c>
      <c r="L111" s="45"/>
    </row>
    <row r="112" spans="1:12" ht="12.75" customHeight="1">
      <c r="A112" s="19" t="s">
        <v>214</v>
      </c>
      <c r="B112" s="54"/>
      <c r="C112" s="55"/>
      <c r="D112" s="72" t="s">
        <v>163</v>
      </c>
      <c r="E112" s="45">
        <f t="shared" si="10"/>
        <v>75650</v>
      </c>
      <c r="F112" s="44"/>
      <c r="G112" s="44"/>
      <c r="H112" s="44">
        <v>75650</v>
      </c>
      <c r="I112" s="44"/>
      <c r="J112" s="45"/>
      <c r="K112" s="45"/>
      <c r="L112" s="45"/>
    </row>
    <row r="113" spans="1:12" ht="12.75" customHeight="1">
      <c r="A113" s="71" t="s">
        <v>215</v>
      </c>
      <c r="B113" s="54"/>
      <c r="C113" s="55"/>
      <c r="D113" s="72" t="s">
        <v>167</v>
      </c>
      <c r="E113" s="45">
        <f t="shared" si="10"/>
        <v>47231.4</v>
      </c>
      <c r="F113" s="44"/>
      <c r="G113" s="44"/>
      <c r="H113" s="44">
        <v>47231.4</v>
      </c>
      <c r="I113" s="44"/>
      <c r="J113" s="45"/>
      <c r="K113" s="45"/>
      <c r="L113" s="45"/>
    </row>
    <row r="114" spans="1:12" ht="24" customHeight="1">
      <c r="A114" s="92" t="s">
        <v>217</v>
      </c>
      <c r="B114" s="54"/>
      <c r="C114" s="55"/>
      <c r="D114" s="72" t="s">
        <v>168</v>
      </c>
      <c r="E114" s="45">
        <f t="shared" si="10"/>
        <v>111800</v>
      </c>
      <c r="F114" s="44"/>
      <c r="G114" s="44"/>
      <c r="H114" s="44">
        <v>111800</v>
      </c>
      <c r="I114" s="44"/>
      <c r="J114" s="45">
        <v>111800</v>
      </c>
      <c r="K114" s="45">
        <v>111800</v>
      </c>
      <c r="L114" s="45"/>
    </row>
    <row r="115" spans="1:12" ht="12" customHeight="1">
      <c r="A115" s="19"/>
      <c r="B115" s="54"/>
      <c r="C115" s="55"/>
      <c r="D115" s="72"/>
      <c r="E115" s="45">
        <f t="shared" si="10"/>
        <v>0</v>
      </c>
      <c r="F115" s="44"/>
      <c r="G115" s="44"/>
      <c r="H115" s="44"/>
      <c r="I115" s="44"/>
      <c r="J115" s="45"/>
      <c r="K115" s="45"/>
      <c r="L115" s="45"/>
    </row>
    <row r="116" spans="1:12" ht="12.75" customHeight="1" hidden="1">
      <c r="A116" s="19" t="s">
        <v>171</v>
      </c>
      <c r="B116" s="54"/>
      <c r="C116" s="55"/>
      <c r="D116" s="72" t="s">
        <v>169</v>
      </c>
      <c r="E116" s="45">
        <f t="shared" si="10"/>
        <v>0</v>
      </c>
      <c r="F116" s="44"/>
      <c r="G116" s="44"/>
      <c r="H116" s="44"/>
      <c r="I116" s="44"/>
      <c r="J116" s="45"/>
      <c r="K116" s="45"/>
      <c r="L116" s="45"/>
    </row>
    <row r="117" spans="1:12" ht="12.75" customHeight="1" hidden="1">
      <c r="A117" s="19" t="s">
        <v>172</v>
      </c>
      <c r="B117" s="54"/>
      <c r="C117" s="55"/>
      <c r="D117" s="72" t="s">
        <v>170</v>
      </c>
      <c r="E117" s="45">
        <f t="shared" si="10"/>
        <v>0</v>
      </c>
      <c r="F117" s="44"/>
      <c r="G117" s="44"/>
      <c r="H117" s="44"/>
      <c r="I117" s="44"/>
      <c r="J117" s="45"/>
      <c r="K117" s="45"/>
      <c r="L117" s="45"/>
    </row>
    <row r="118" spans="1:12" ht="12.75" customHeight="1" hidden="1">
      <c r="A118" s="19" t="s">
        <v>173</v>
      </c>
      <c r="B118" s="54"/>
      <c r="C118" s="55"/>
      <c r="D118" s="84" t="s">
        <v>175</v>
      </c>
      <c r="E118" s="45">
        <f t="shared" si="10"/>
        <v>0</v>
      </c>
      <c r="F118" s="44"/>
      <c r="G118" s="44"/>
      <c r="H118" s="44"/>
      <c r="I118" s="44"/>
      <c r="J118" s="45"/>
      <c r="K118" s="45"/>
      <c r="L118" s="45"/>
    </row>
    <row r="119" spans="1:12" ht="12.75" customHeight="1" hidden="1">
      <c r="A119" s="19" t="s">
        <v>174</v>
      </c>
      <c r="B119" s="54"/>
      <c r="C119" s="55"/>
      <c r="D119" s="84" t="s">
        <v>175</v>
      </c>
      <c r="E119" s="45">
        <f t="shared" si="10"/>
        <v>0</v>
      </c>
      <c r="F119" s="44"/>
      <c r="G119" s="44"/>
      <c r="H119" s="44"/>
      <c r="I119" s="44"/>
      <c r="J119" s="45"/>
      <c r="K119" s="45"/>
      <c r="L119" s="45"/>
    </row>
    <row r="120" spans="1:12" ht="12.75" customHeight="1" hidden="1">
      <c r="A120" s="19" t="s">
        <v>177</v>
      </c>
      <c r="B120" s="54"/>
      <c r="C120" s="55"/>
      <c r="D120" s="84" t="s">
        <v>175</v>
      </c>
      <c r="E120" s="45">
        <f t="shared" si="10"/>
        <v>0</v>
      </c>
      <c r="F120" s="44"/>
      <c r="G120" s="44"/>
      <c r="H120" s="44"/>
      <c r="I120" s="44"/>
      <c r="J120" s="45"/>
      <c r="K120" s="45"/>
      <c r="L120" s="45"/>
    </row>
    <row r="121" spans="1:12" ht="12.75" customHeight="1" hidden="1">
      <c r="A121" s="19" t="s">
        <v>176</v>
      </c>
      <c r="B121" s="54"/>
      <c r="C121" s="55"/>
      <c r="D121" s="84" t="s">
        <v>175</v>
      </c>
      <c r="E121" s="45">
        <f t="shared" si="10"/>
        <v>0</v>
      </c>
      <c r="F121" s="44"/>
      <c r="G121" s="44"/>
      <c r="H121" s="44"/>
      <c r="I121" s="44"/>
      <c r="J121" s="45"/>
      <c r="K121" s="45"/>
      <c r="L121" s="45"/>
    </row>
    <row r="122" spans="1:12" ht="12.75" customHeight="1" hidden="1">
      <c r="A122" s="19" t="s">
        <v>178</v>
      </c>
      <c r="B122" s="54"/>
      <c r="C122" s="55"/>
      <c r="D122" s="84" t="s">
        <v>175</v>
      </c>
      <c r="E122" s="45">
        <f t="shared" si="10"/>
        <v>0</v>
      </c>
      <c r="F122" s="44"/>
      <c r="G122" s="44"/>
      <c r="H122" s="44"/>
      <c r="I122" s="44"/>
      <c r="J122" s="45"/>
      <c r="K122" s="45"/>
      <c r="L122" s="45"/>
    </row>
    <row r="123" spans="1:12" ht="12.75" customHeight="1" hidden="1">
      <c r="A123" s="71" t="s">
        <v>179</v>
      </c>
      <c r="B123" s="54"/>
      <c r="C123" s="55"/>
      <c r="D123" s="84" t="s">
        <v>175</v>
      </c>
      <c r="E123" s="45">
        <f t="shared" si="10"/>
        <v>0</v>
      </c>
      <c r="F123" s="44"/>
      <c r="G123" s="44"/>
      <c r="H123" s="44"/>
      <c r="I123" s="44"/>
      <c r="J123" s="45"/>
      <c r="K123" s="45"/>
      <c r="L123" s="45"/>
    </row>
    <row r="124" spans="1:12" ht="12.75" customHeight="1" hidden="1">
      <c r="A124" s="19"/>
      <c r="B124" s="54"/>
      <c r="C124" s="55"/>
      <c r="D124" s="72"/>
      <c r="E124" s="45">
        <f t="shared" si="10"/>
        <v>0</v>
      </c>
      <c r="F124" s="44"/>
      <c r="G124" s="44"/>
      <c r="H124" s="44"/>
      <c r="I124" s="44"/>
      <c r="J124" s="45"/>
      <c r="K124" s="45"/>
      <c r="L124" s="45"/>
    </row>
    <row r="125" spans="1:12" ht="12.75" customHeight="1" hidden="1">
      <c r="A125" s="19"/>
      <c r="B125" s="54"/>
      <c r="C125" s="55"/>
      <c r="D125" s="72"/>
      <c r="E125" s="45">
        <f t="shared" si="10"/>
        <v>0</v>
      </c>
      <c r="F125" s="44"/>
      <c r="G125" s="44"/>
      <c r="H125" s="44"/>
      <c r="I125" s="44"/>
      <c r="J125" s="45"/>
      <c r="K125" s="45"/>
      <c r="L125" s="45"/>
    </row>
    <row r="126" spans="1:12" ht="12.75" customHeight="1" hidden="1">
      <c r="A126" s="19"/>
      <c r="B126" s="54"/>
      <c r="C126" s="55"/>
      <c r="D126" s="72"/>
      <c r="E126" s="45">
        <f t="shared" si="10"/>
        <v>0</v>
      </c>
      <c r="F126" s="44"/>
      <c r="G126" s="44"/>
      <c r="H126" s="44"/>
      <c r="I126" s="44"/>
      <c r="J126" s="45"/>
      <c r="K126" s="45"/>
      <c r="L126" s="45"/>
    </row>
    <row r="127" spans="1:12" ht="12.75" customHeight="1" hidden="1">
      <c r="A127" s="19" t="s">
        <v>189</v>
      </c>
      <c r="B127" s="54"/>
      <c r="C127" s="55"/>
      <c r="D127" s="72">
        <v>0</v>
      </c>
      <c r="E127" s="45">
        <f t="shared" si="10"/>
        <v>0</v>
      </c>
      <c r="F127" s="44"/>
      <c r="G127" s="44"/>
      <c r="H127" s="44"/>
      <c r="I127" s="44"/>
      <c r="J127" s="45"/>
      <c r="K127" s="45"/>
      <c r="L127" s="45"/>
    </row>
    <row r="128" spans="1:12" ht="12.75" customHeight="1" hidden="1">
      <c r="A128" s="18" t="s">
        <v>190</v>
      </c>
      <c r="B128" s="54"/>
      <c r="C128" s="55"/>
      <c r="D128" s="72">
        <v>0</v>
      </c>
      <c r="E128" s="45">
        <f t="shared" si="10"/>
        <v>0</v>
      </c>
      <c r="F128" s="44"/>
      <c r="G128" s="44"/>
      <c r="H128" s="44"/>
      <c r="I128" s="44"/>
      <c r="J128" s="45"/>
      <c r="K128" s="45"/>
      <c r="L128" s="45"/>
    </row>
    <row r="129" spans="1:12" ht="12.75" customHeight="1">
      <c r="A129" s="20" t="s">
        <v>105</v>
      </c>
      <c r="B129" s="54" t="s">
        <v>121</v>
      </c>
      <c r="C129" s="55">
        <v>321</v>
      </c>
      <c r="D129" s="55" t="s">
        <v>168</v>
      </c>
      <c r="E129" s="45">
        <f>F129+G129+H129+I129</f>
        <v>0</v>
      </c>
      <c r="F129" s="44"/>
      <c r="G129" s="44"/>
      <c r="H129" s="44"/>
      <c r="I129" s="44"/>
      <c r="J129" s="45"/>
      <c r="K129" s="45"/>
      <c r="L129" s="45">
        <f>L131+L140+L141</f>
        <v>0</v>
      </c>
    </row>
    <row r="130" spans="1:12" ht="12.75">
      <c r="A130" s="22" t="s">
        <v>119</v>
      </c>
      <c r="B130" s="62"/>
      <c r="C130" s="63"/>
      <c r="D130" s="63"/>
      <c r="E130" s="50">
        <f aca="true" t="shared" si="11" ref="E130:E144">F130+G130+H130+I130</f>
        <v>166297.38999999998</v>
      </c>
      <c r="F130" s="51">
        <f aca="true" t="shared" si="12" ref="F130:L130">F131+F138+F140</f>
        <v>0</v>
      </c>
      <c r="G130" s="51">
        <f t="shared" si="12"/>
        <v>0</v>
      </c>
      <c r="H130" s="51">
        <f t="shared" si="12"/>
        <v>0</v>
      </c>
      <c r="I130" s="51">
        <f>I131+I138+I140+I137</f>
        <v>166297.38999999998</v>
      </c>
      <c r="J130" s="43">
        <f t="shared" si="12"/>
        <v>0</v>
      </c>
      <c r="K130" s="43">
        <f t="shared" si="12"/>
        <v>0</v>
      </c>
      <c r="L130" s="43">
        <f t="shared" si="12"/>
        <v>0</v>
      </c>
    </row>
    <row r="131" spans="1:12" ht="12.75">
      <c r="A131" s="12" t="s">
        <v>93</v>
      </c>
      <c r="B131" s="54" t="s">
        <v>35</v>
      </c>
      <c r="C131" s="58" t="s">
        <v>16</v>
      </c>
      <c r="D131" s="55"/>
      <c r="E131" s="45">
        <f t="shared" si="11"/>
        <v>55292.659999999996</v>
      </c>
      <c r="F131" s="44"/>
      <c r="G131" s="44"/>
      <c r="H131" s="44"/>
      <c r="I131" s="44">
        <f>I132+I134</f>
        <v>55292.659999999996</v>
      </c>
      <c r="J131" s="45">
        <f>J132+J134</f>
        <v>0</v>
      </c>
      <c r="K131" s="66">
        <f>K132+K134</f>
        <v>0</v>
      </c>
      <c r="L131" s="45"/>
    </row>
    <row r="132" spans="1:12" ht="12.75">
      <c r="A132" s="16" t="s">
        <v>94</v>
      </c>
      <c r="B132" s="54" t="s">
        <v>36</v>
      </c>
      <c r="C132" s="55">
        <v>111</v>
      </c>
      <c r="D132" s="55"/>
      <c r="E132" s="45">
        <f t="shared" si="11"/>
        <v>42467.49</v>
      </c>
      <c r="F132" s="44"/>
      <c r="G132" s="44"/>
      <c r="H132" s="44"/>
      <c r="I132" s="44">
        <v>42467.49</v>
      </c>
      <c r="J132" s="45"/>
      <c r="K132" s="45"/>
      <c r="L132" s="45"/>
    </row>
    <row r="133" spans="1:12" ht="12.75">
      <c r="A133" s="16" t="s">
        <v>37</v>
      </c>
      <c r="B133" s="54" t="s">
        <v>38</v>
      </c>
      <c r="C133" s="55">
        <v>112</v>
      </c>
      <c r="D133" s="55"/>
      <c r="E133" s="45">
        <f t="shared" si="11"/>
        <v>0</v>
      </c>
      <c r="F133" s="44"/>
      <c r="G133" s="44"/>
      <c r="H133" s="44"/>
      <c r="I133" s="44"/>
      <c r="J133" s="45"/>
      <c r="K133" s="45"/>
      <c r="L133" s="45"/>
    </row>
    <row r="134" spans="1:12" ht="38.25" customHeight="1">
      <c r="A134" s="94" t="s">
        <v>39</v>
      </c>
      <c r="B134" s="54" t="s">
        <v>40</v>
      </c>
      <c r="C134" s="55">
        <v>119</v>
      </c>
      <c r="D134" s="55"/>
      <c r="E134" s="45">
        <f t="shared" si="11"/>
        <v>12825.17</v>
      </c>
      <c r="F134" s="44"/>
      <c r="G134" s="44"/>
      <c r="H134" s="44"/>
      <c r="I134" s="44">
        <f>I135</f>
        <v>12825.17</v>
      </c>
      <c r="J134" s="45">
        <f>J135</f>
        <v>0</v>
      </c>
      <c r="K134" s="45">
        <f>K135</f>
        <v>0</v>
      </c>
      <c r="L134" s="45"/>
    </row>
    <row r="135" spans="1:12" ht="12.75">
      <c r="A135" s="18" t="s">
        <v>95</v>
      </c>
      <c r="B135" s="54" t="s">
        <v>41</v>
      </c>
      <c r="C135" s="55">
        <v>119</v>
      </c>
      <c r="D135" s="55"/>
      <c r="E135" s="45">
        <f t="shared" si="11"/>
        <v>12825.17</v>
      </c>
      <c r="F135" s="44"/>
      <c r="G135" s="44"/>
      <c r="H135" s="44"/>
      <c r="I135" s="44">
        <v>12825.17</v>
      </c>
      <c r="J135" s="45"/>
      <c r="K135" s="45"/>
      <c r="L135" s="45"/>
    </row>
    <row r="136" spans="1:12" ht="21.75" customHeight="1">
      <c r="A136" s="19" t="s">
        <v>96</v>
      </c>
      <c r="B136" s="54" t="s">
        <v>42</v>
      </c>
      <c r="C136" s="55">
        <v>119</v>
      </c>
      <c r="D136" s="55"/>
      <c r="E136" s="45">
        <f t="shared" si="11"/>
        <v>0</v>
      </c>
      <c r="F136" s="44"/>
      <c r="G136" s="44"/>
      <c r="H136" s="44"/>
      <c r="I136" s="44"/>
      <c r="J136" s="45"/>
      <c r="K136" s="45"/>
      <c r="L136" s="45"/>
    </row>
    <row r="137" spans="1:12" ht="12.75">
      <c r="A137" s="20" t="s">
        <v>97</v>
      </c>
      <c r="B137" s="54" t="s">
        <v>43</v>
      </c>
      <c r="C137" s="55">
        <v>850</v>
      </c>
      <c r="D137" s="55"/>
      <c r="E137" s="45">
        <f t="shared" si="11"/>
        <v>0</v>
      </c>
      <c r="F137" s="44"/>
      <c r="G137" s="44"/>
      <c r="H137" s="44"/>
      <c r="I137" s="44"/>
      <c r="J137" s="45"/>
      <c r="K137" s="45"/>
      <c r="L137" s="45"/>
    </row>
    <row r="138" spans="1:12" ht="12" customHeight="1">
      <c r="A138" s="20" t="s">
        <v>99</v>
      </c>
      <c r="B138" s="54" t="s">
        <v>49</v>
      </c>
      <c r="C138" s="55" t="s">
        <v>16</v>
      </c>
      <c r="D138" s="55"/>
      <c r="E138" s="45">
        <f t="shared" si="11"/>
        <v>0</v>
      </c>
      <c r="F138" s="44"/>
      <c r="G138" s="44"/>
      <c r="H138" s="44"/>
      <c r="I138" s="44"/>
      <c r="J138" s="45"/>
      <c r="K138" s="45"/>
      <c r="L138" s="45"/>
    </row>
    <row r="139" spans="1:12" ht="18" customHeight="1">
      <c r="A139" s="19" t="s">
        <v>100</v>
      </c>
      <c r="B139" s="54" t="s">
        <v>50</v>
      </c>
      <c r="C139" s="55">
        <v>831</v>
      </c>
      <c r="D139" s="55"/>
      <c r="E139" s="45">
        <f t="shared" si="11"/>
        <v>0</v>
      </c>
      <c r="F139" s="44"/>
      <c r="G139" s="44"/>
      <c r="H139" s="44"/>
      <c r="I139" s="44"/>
      <c r="J139" s="45"/>
      <c r="K139" s="45"/>
      <c r="L139" s="45"/>
    </row>
    <row r="140" spans="1:12" ht="12.75">
      <c r="A140" s="20" t="s">
        <v>105</v>
      </c>
      <c r="B140" s="54" t="s">
        <v>51</v>
      </c>
      <c r="C140" s="55" t="s">
        <v>16</v>
      </c>
      <c r="D140" s="55"/>
      <c r="E140" s="45">
        <f t="shared" si="11"/>
        <v>111004.73</v>
      </c>
      <c r="F140" s="44"/>
      <c r="G140" s="44"/>
      <c r="H140" s="44"/>
      <c r="I140" s="44">
        <f>I141+I142+I143+I144+I145</f>
        <v>111004.73</v>
      </c>
      <c r="J140" s="45">
        <f>J141</f>
        <v>0</v>
      </c>
      <c r="K140" s="45">
        <f>K141</f>
        <v>0</v>
      </c>
      <c r="L140" s="45"/>
    </row>
    <row r="141" spans="1:12" ht="12.75">
      <c r="A141" s="18" t="s">
        <v>58</v>
      </c>
      <c r="B141" s="54" t="s">
        <v>59</v>
      </c>
      <c r="C141" s="55">
        <v>244</v>
      </c>
      <c r="D141" s="55"/>
      <c r="E141" s="45">
        <f t="shared" si="11"/>
        <v>111004.73</v>
      </c>
      <c r="F141" s="44"/>
      <c r="G141" s="44"/>
      <c r="H141" s="44"/>
      <c r="I141" s="44">
        <v>111004.73</v>
      </c>
      <c r="J141" s="45"/>
      <c r="K141" s="45"/>
      <c r="L141" s="45"/>
    </row>
    <row r="142" spans="1:12" ht="12.75" hidden="1">
      <c r="A142" s="20"/>
      <c r="B142" s="54"/>
      <c r="C142" s="55"/>
      <c r="D142" s="55"/>
      <c r="E142" s="45">
        <f t="shared" si="11"/>
        <v>0</v>
      </c>
      <c r="F142" s="44"/>
      <c r="G142" s="44"/>
      <c r="H142" s="44"/>
      <c r="I142" s="44"/>
      <c r="J142" s="45"/>
      <c r="K142" s="45"/>
      <c r="L142" s="45"/>
    </row>
    <row r="143" spans="1:12" ht="12.75" hidden="1">
      <c r="A143" s="20"/>
      <c r="B143" s="54"/>
      <c r="C143" s="55"/>
      <c r="D143" s="55"/>
      <c r="E143" s="45">
        <f t="shared" si="11"/>
        <v>0</v>
      </c>
      <c r="F143" s="44"/>
      <c r="G143" s="44"/>
      <c r="H143" s="44"/>
      <c r="I143" s="44"/>
      <c r="J143" s="45"/>
      <c r="K143" s="45"/>
      <c r="L143" s="45"/>
    </row>
    <row r="144" spans="1:12" ht="12.75" hidden="1">
      <c r="A144" s="20"/>
      <c r="B144" s="54"/>
      <c r="C144" s="55"/>
      <c r="D144" s="55"/>
      <c r="E144" s="45">
        <f t="shared" si="11"/>
        <v>0</v>
      </c>
      <c r="F144" s="44"/>
      <c r="G144" s="44"/>
      <c r="H144" s="44"/>
      <c r="I144" s="44"/>
      <c r="J144" s="45"/>
      <c r="K144" s="45"/>
      <c r="L144" s="45"/>
    </row>
    <row r="145" spans="1:12" ht="12.75" hidden="1">
      <c r="A145" s="20"/>
      <c r="B145" s="54"/>
      <c r="C145" s="55"/>
      <c r="D145" s="55"/>
      <c r="E145" s="45">
        <f aca="true" t="shared" si="13" ref="E145:E151">F145+G145+H145+I145</f>
        <v>0</v>
      </c>
      <c r="F145" s="44"/>
      <c r="G145" s="44"/>
      <c r="H145" s="44"/>
      <c r="I145" s="44"/>
      <c r="J145" s="45"/>
      <c r="K145" s="45"/>
      <c r="L145" s="45"/>
    </row>
    <row r="146" spans="1:12" ht="12.75">
      <c r="A146" s="11" t="s">
        <v>111</v>
      </c>
      <c r="B146" s="57">
        <v>3000</v>
      </c>
      <c r="C146" s="57">
        <v>100</v>
      </c>
      <c r="D146" s="64"/>
      <c r="E146" s="52">
        <f t="shared" si="13"/>
        <v>0</v>
      </c>
      <c r="F146" s="53"/>
      <c r="G146" s="53"/>
      <c r="H146" s="53"/>
      <c r="I146" s="53"/>
      <c r="J146" s="45"/>
      <c r="K146" s="45"/>
      <c r="L146" s="45"/>
    </row>
    <row r="147" spans="1:12" ht="12.75">
      <c r="A147" s="10" t="s">
        <v>112</v>
      </c>
      <c r="B147" s="54" t="s">
        <v>61</v>
      </c>
      <c r="C147" s="55"/>
      <c r="D147" s="55"/>
      <c r="E147" s="45">
        <f t="shared" si="13"/>
        <v>0</v>
      </c>
      <c r="F147" s="44"/>
      <c r="G147" s="44"/>
      <c r="H147" s="44"/>
      <c r="I147" s="44"/>
      <c r="J147" s="45"/>
      <c r="K147" s="45"/>
      <c r="L147" s="45"/>
    </row>
    <row r="148" spans="1:12" ht="12.75">
      <c r="A148" s="10" t="s">
        <v>113</v>
      </c>
      <c r="B148" s="54" t="s">
        <v>62</v>
      </c>
      <c r="C148" s="55"/>
      <c r="D148" s="55"/>
      <c r="E148" s="45">
        <f t="shared" si="13"/>
        <v>0</v>
      </c>
      <c r="F148" s="44"/>
      <c r="G148" s="44"/>
      <c r="H148" s="44"/>
      <c r="I148" s="44"/>
      <c r="J148" s="45"/>
      <c r="K148" s="45"/>
      <c r="L148" s="45"/>
    </row>
    <row r="149" spans="1:12" ht="12.75">
      <c r="A149" s="10" t="s">
        <v>114</v>
      </c>
      <c r="B149" s="54" t="s">
        <v>63</v>
      </c>
      <c r="C149" s="55"/>
      <c r="D149" s="55"/>
      <c r="E149" s="45">
        <f t="shared" si="13"/>
        <v>0</v>
      </c>
      <c r="F149" s="44"/>
      <c r="G149" s="44"/>
      <c r="H149" s="44"/>
      <c r="I149" s="44"/>
      <c r="J149" s="45"/>
      <c r="K149" s="45"/>
      <c r="L149" s="45"/>
    </row>
    <row r="150" spans="1:12" ht="12.75">
      <c r="A150" s="11" t="s">
        <v>115</v>
      </c>
      <c r="B150" s="57">
        <v>4000</v>
      </c>
      <c r="C150" s="57" t="s">
        <v>16</v>
      </c>
      <c r="D150" s="64"/>
      <c r="E150" s="52">
        <f t="shared" si="13"/>
        <v>0</v>
      </c>
      <c r="F150" s="53"/>
      <c r="G150" s="53"/>
      <c r="H150" s="53"/>
      <c r="I150" s="53"/>
      <c r="J150" s="45"/>
      <c r="K150" s="45"/>
      <c r="L150" s="45"/>
    </row>
    <row r="151" spans="1:12" ht="25.5">
      <c r="A151" s="8" t="s">
        <v>64</v>
      </c>
      <c r="B151" s="55">
        <v>4010</v>
      </c>
      <c r="C151" s="55">
        <v>610</v>
      </c>
      <c r="D151" s="55"/>
      <c r="E151" s="45">
        <f t="shared" si="13"/>
        <v>0</v>
      </c>
      <c r="F151" s="44"/>
      <c r="G151" s="44"/>
      <c r="H151" s="44"/>
      <c r="I151" s="44"/>
      <c r="J151" s="45"/>
      <c r="K151" s="45"/>
      <c r="L151" s="45"/>
    </row>
    <row r="152" ht="12.75">
      <c r="A152" s="6"/>
    </row>
    <row r="153" ht="12.75">
      <c r="A153" s="6"/>
    </row>
  </sheetData>
  <sheetProtection formatCells="0" formatColumns="0" formatRows="0" insertRows="0"/>
  <protectedRanges>
    <protectedRange sqref="A22 A26 A28:A32 A39:A42" name="Диапазон6"/>
    <protectedRange sqref="F131:L136 F138:L151" name="Диапазон4"/>
    <protectedRange sqref="F140:I140 F72:L91 F137:L137 F93:L129 F47:L69" name="Диапазон3"/>
    <protectedRange sqref="F140:I140 F18:L19 F21:L45" name="Диапазон2"/>
    <protectedRange sqref="E16 J16:L16" name="Диапазон1"/>
    <protectedRange sqref="A103:A128 D93:D129" name="Диапазон5"/>
    <protectedRange sqref="I2:K2 I4:K4 L8:L13 A7:I14" name="Диапазон1_2"/>
  </protectedRanges>
  <printOptions/>
  <pageMargins left="0.4330708661417323" right="0.2362204724409449" top="0.9448818897637796" bottom="0.7480314960629921" header="0.31496062992125984" footer="0.31496062992125984"/>
  <pageSetup horizontalDpi="600" verticalDpi="600" orientation="landscape" paperSize="9" scale="67" r:id="rId3"/>
  <rowBreaks count="3" manualBreakCount="3">
    <brk id="45" max="11" man="1"/>
    <brk id="69" max="11" man="1"/>
    <brk id="9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90" zoomScaleSheetLayoutView="90" zoomScalePageLayoutView="0" workbookViewId="0" topLeftCell="A1">
      <selection activeCell="D22" sqref="D22"/>
    </sheetView>
  </sheetViews>
  <sheetFormatPr defaultColWidth="9.00390625" defaultRowHeight="12.75"/>
  <cols>
    <col min="1" max="1" width="6.50390625" style="1" customWidth="1"/>
    <col min="2" max="2" width="70.625" style="0" customWidth="1"/>
    <col min="3" max="3" width="6.50390625" style="1" customWidth="1"/>
    <col min="4" max="4" width="7.50390625" style="0" customWidth="1"/>
    <col min="5" max="5" width="15.50390625" style="0" customWidth="1"/>
    <col min="6" max="6" width="14.625" style="0" customWidth="1"/>
    <col min="7" max="7" width="15.375" style="0" customWidth="1"/>
    <col min="8" max="8" width="14.50390625" style="0" customWidth="1"/>
    <col min="10" max="10" width="14.875" style="0" customWidth="1"/>
    <col min="11" max="11" width="16.50390625" style="0" customWidth="1"/>
    <col min="12" max="12" width="15.00390625" style="0" customWidth="1"/>
  </cols>
  <sheetData>
    <row r="1" ht="12.75">
      <c r="B1" s="2" t="s">
        <v>148</v>
      </c>
    </row>
    <row r="2" spans="1:9" s="5" customFormat="1" ht="45.75">
      <c r="A2" s="9" t="s">
        <v>154</v>
      </c>
      <c r="B2" s="7" t="s">
        <v>0</v>
      </c>
      <c r="C2" s="9" t="s">
        <v>124</v>
      </c>
      <c r="D2" s="9" t="s">
        <v>65</v>
      </c>
      <c r="E2" s="34" t="s">
        <v>210</v>
      </c>
      <c r="F2" s="34" t="s">
        <v>211</v>
      </c>
      <c r="G2" s="34" t="s">
        <v>212</v>
      </c>
      <c r="H2" s="34" t="s">
        <v>125</v>
      </c>
      <c r="I2" s="26"/>
    </row>
    <row r="3" spans="1:8" s="5" customFormat="1" ht="12.75">
      <c r="A3" s="9"/>
      <c r="B3" s="7"/>
      <c r="C3" s="9"/>
      <c r="D3" s="7"/>
      <c r="E3" s="7"/>
      <c r="F3" s="7"/>
      <c r="G3" s="7"/>
      <c r="H3" s="7"/>
    </row>
    <row r="4" spans="1:8" s="5" customFormat="1" ht="12.75">
      <c r="A4" s="29">
        <v>1</v>
      </c>
      <c r="B4" s="23" t="s">
        <v>123</v>
      </c>
      <c r="C4" s="29">
        <v>26000</v>
      </c>
      <c r="D4" s="23" t="s">
        <v>16</v>
      </c>
      <c r="E4" s="35">
        <f>E7+E8</f>
        <v>4082231.64</v>
      </c>
      <c r="F4" s="35">
        <f>F7+F8</f>
        <v>2756459.6999999997</v>
      </c>
      <c r="G4" s="35">
        <f>G7+G8</f>
        <v>2683556.15</v>
      </c>
      <c r="H4" s="35">
        <f>H5+H6+H7+H8</f>
        <v>0</v>
      </c>
    </row>
    <row r="5" spans="1:8" s="5" customFormat="1" ht="22.5" customHeight="1">
      <c r="A5" s="9" t="s">
        <v>126</v>
      </c>
      <c r="B5" s="9" t="s">
        <v>150</v>
      </c>
      <c r="C5" s="9">
        <v>26100</v>
      </c>
      <c r="D5" s="9" t="s">
        <v>149</v>
      </c>
      <c r="E5" s="36"/>
      <c r="F5" s="36"/>
      <c r="G5" s="36"/>
      <c r="H5" s="36"/>
    </row>
    <row r="6" spans="1:8" s="5" customFormat="1" ht="21" customHeight="1">
      <c r="A6" s="9" t="s">
        <v>127</v>
      </c>
      <c r="B6" s="9" t="s">
        <v>151</v>
      </c>
      <c r="C6" s="9">
        <v>26200</v>
      </c>
      <c r="D6" s="9" t="s">
        <v>149</v>
      </c>
      <c r="E6" s="36"/>
      <c r="F6" s="36"/>
      <c r="G6" s="36"/>
      <c r="H6" s="36"/>
    </row>
    <row r="7" spans="1:8" s="5" customFormat="1" ht="25.5" customHeight="1">
      <c r="A7" s="9" t="s">
        <v>128</v>
      </c>
      <c r="B7" s="27" t="s">
        <v>152</v>
      </c>
      <c r="C7" s="9">
        <v>26300</v>
      </c>
      <c r="D7" s="9" t="s">
        <v>149</v>
      </c>
      <c r="E7" s="36">
        <v>6208.3</v>
      </c>
      <c r="F7" s="36">
        <v>6208.3</v>
      </c>
      <c r="G7" s="36"/>
      <c r="H7" s="36"/>
    </row>
    <row r="8" spans="1:12" s="5" customFormat="1" ht="29.25" customHeight="1">
      <c r="A8" s="9" t="s">
        <v>129</v>
      </c>
      <c r="B8" s="7" t="s">
        <v>153</v>
      </c>
      <c r="C8" s="9">
        <v>26400</v>
      </c>
      <c r="D8" s="9" t="s">
        <v>149</v>
      </c>
      <c r="E8" s="73">
        <f>E10+E13+E15</f>
        <v>4076023.3400000003</v>
      </c>
      <c r="F8" s="36">
        <f>F10+F13+F15</f>
        <v>2750251.4</v>
      </c>
      <c r="G8" s="36">
        <f>G10+G13+G15</f>
        <v>2683556.15</v>
      </c>
      <c r="H8" s="36">
        <f>H9+H12+H15</f>
        <v>0</v>
      </c>
      <c r="J8" s="36">
        <f>E18-E8-E7</f>
        <v>-6208.3</v>
      </c>
      <c r="K8" s="36">
        <f>F18-F8-F7</f>
        <v>-6208.3</v>
      </c>
      <c r="L8" s="36">
        <f>G18-G8-G7</f>
        <v>0</v>
      </c>
    </row>
    <row r="9" spans="1:12" s="5" customFormat="1" ht="26.25">
      <c r="A9" s="9" t="s">
        <v>66</v>
      </c>
      <c r="B9" s="30" t="s">
        <v>157</v>
      </c>
      <c r="C9" s="32">
        <v>26410</v>
      </c>
      <c r="D9" s="32" t="s">
        <v>149</v>
      </c>
      <c r="E9" s="37">
        <f>E10</f>
        <v>3036433.5100000002</v>
      </c>
      <c r="F9" s="37">
        <f>F10</f>
        <v>2373126.1</v>
      </c>
      <c r="G9" s="37">
        <f>G10</f>
        <v>2277613.75</v>
      </c>
      <c r="H9" s="37"/>
      <c r="I9" s="5">
        <v>4</v>
      </c>
      <c r="J9" s="5">
        <v>1848357.17</v>
      </c>
      <c r="K9" s="5">
        <v>3156057.17</v>
      </c>
      <c r="L9" s="5">
        <v>3196757.17</v>
      </c>
    </row>
    <row r="10" spans="1:12" s="5" customFormat="1" ht="12.75">
      <c r="A10" s="9" t="s">
        <v>132</v>
      </c>
      <c r="B10" s="28" t="s">
        <v>155</v>
      </c>
      <c r="C10" s="9">
        <v>26411</v>
      </c>
      <c r="D10" s="9" t="s">
        <v>149</v>
      </c>
      <c r="E10" s="36">
        <f>'1 разд'!E84</f>
        <v>3036433.5100000002</v>
      </c>
      <c r="F10" s="36">
        <f>'1 разд'!J84</f>
        <v>2373126.1</v>
      </c>
      <c r="G10" s="36">
        <f>'1 разд'!K84</f>
        <v>2277613.75</v>
      </c>
      <c r="H10" s="36"/>
      <c r="J10" s="5">
        <v>1066638.63</v>
      </c>
      <c r="K10" s="5">
        <v>3150357.17</v>
      </c>
      <c r="L10" s="5">
        <v>3191057.17</v>
      </c>
    </row>
    <row r="11" spans="1:8" s="5" customFormat="1" ht="12.75">
      <c r="A11" s="9" t="s">
        <v>133</v>
      </c>
      <c r="B11" s="28" t="s">
        <v>68</v>
      </c>
      <c r="C11" s="9">
        <v>26412</v>
      </c>
      <c r="D11" s="9" t="s">
        <v>149</v>
      </c>
      <c r="E11" s="36"/>
      <c r="F11" s="36"/>
      <c r="G11" s="36"/>
      <c r="H11" s="36"/>
    </row>
    <row r="12" spans="1:9" s="5" customFormat="1" ht="26.25">
      <c r="A12" s="9" t="s">
        <v>131</v>
      </c>
      <c r="B12" s="30" t="s">
        <v>130</v>
      </c>
      <c r="C12" s="32">
        <v>26420</v>
      </c>
      <c r="D12" s="32" t="s">
        <v>149</v>
      </c>
      <c r="E12" s="37">
        <f>E13</f>
        <v>928585.1</v>
      </c>
      <c r="F12" s="37">
        <f>F13</f>
        <v>377125.3</v>
      </c>
      <c r="G12" s="37">
        <f>G13</f>
        <v>405942.4</v>
      </c>
      <c r="H12" s="37"/>
      <c r="I12" s="5">
        <v>5</v>
      </c>
    </row>
    <row r="13" spans="1:8" s="5" customFormat="1" ht="12.75">
      <c r="A13" s="9" t="s">
        <v>134</v>
      </c>
      <c r="B13" s="28" t="s">
        <v>155</v>
      </c>
      <c r="C13" s="9">
        <v>26421</v>
      </c>
      <c r="D13" s="9" t="s">
        <v>149</v>
      </c>
      <c r="E13" s="36">
        <f>'1 разд'!E102-E7</f>
        <v>928585.1</v>
      </c>
      <c r="F13" s="89">
        <f>'1 разд'!J102-F7</f>
        <v>377125.3</v>
      </c>
      <c r="G13" s="36">
        <f>'1 разд'!K102-G7</f>
        <v>405942.4</v>
      </c>
      <c r="H13" s="36"/>
    </row>
    <row r="14" spans="1:8" s="5" customFormat="1" ht="12.75">
      <c r="A14" s="9" t="s">
        <v>135</v>
      </c>
      <c r="B14" s="28" t="s">
        <v>68</v>
      </c>
      <c r="C14" s="9">
        <v>26422</v>
      </c>
      <c r="D14" s="9" t="s">
        <v>149</v>
      </c>
      <c r="E14" s="36"/>
      <c r="F14" s="36"/>
      <c r="G14" s="36"/>
      <c r="H14" s="36"/>
    </row>
    <row r="15" spans="1:9" s="5" customFormat="1" ht="12.75">
      <c r="A15" s="9" t="s">
        <v>136</v>
      </c>
      <c r="B15" s="31" t="s">
        <v>67</v>
      </c>
      <c r="C15" s="32">
        <v>26450</v>
      </c>
      <c r="D15" s="32" t="s">
        <v>149</v>
      </c>
      <c r="E15" s="37">
        <f>E16</f>
        <v>111004.73</v>
      </c>
      <c r="F15" s="37">
        <f>F16</f>
        <v>0</v>
      </c>
      <c r="G15" s="37">
        <f>G16</f>
        <v>0</v>
      </c>
      <c r="H15" s="37"/>
      <c r="I15" s="5">
        <v>2</v>
      </c>
    </row>
    <row r="16" spans="1:8" s="5" customFormat="1" ht="12.75">
      <c r="A16" s="9" t="s">
        <v>137</v>
      </c>
      <c r="B16" s="28" t="s">
        <v>155</v>
      </c>
      <c r="C16" s="9">
        <v>26451</v>
      </c>
      <c r="D16" s="9" t="s">
        <v>149</v>
      </c>
      <c r="E16" s="36">
        <f>'1 разд'!E141</f>
        <v>111004.73</v>
      </c>
      <c r="F16" s="36">
        <f>'1 разд'!J141</f>
        <v>0</v>
      </c>
      <c r="G16" s="36">
        <f>'1 разд'!K141</f>
        <v>0</v>
      </c>
      <c r="H16" s="36"/>
    </row>
    <row r="17" spans="1:8" s="5" customFormat="1" ht="12.75">
      <c r="A17" s="9" t="s">
        <v>138</v>
      </c>
      <c r="B17" s="28" t="s">
        <v>68</v>
      </c>
      <c r="C17" s="9">
        <v>26452</v>
      </c>
      <c r="D17" s="9" t="s">
        <v>149</v>
      </c>
      <c r="E17" s="36"/>
      <c r="F17" s="36"/>
      <c r="G17" s="36"/>
      <c r="H17" s="36"/>
    </row>
    <row r="18" spans="1:11" s="5" customFormat="1" ht="39" customHeight="1">
      <c r="A18" s="29">
        <v>2</v>
      </c>
      <c r="B18" s="23" t="s">
        <v>139</v>
      </c>
      <c r="C18" s="29">
        <v>26500</v>
      </c>
      <c r="D18" s="29" t="s">
        <v>149</v>
      </c>
      <c r="E18" s="35">
        <f>E19</f>
        <v>4076023.3400000003</v>
      </c>
      <c r="F18" s="35">
        <f>F20</f>
        <v>2750251.4</v>
      </c>
      <c r="G18" s="35">
        <f>G21</f>
        <v>2683556.15</v>
      </c>
      <c r="H18" s="35"/>
      <c r="K18" s="25" t="s">
        <v>158</v>
      </c>
    </row>
    <row r="19" spans="1:8" s="5" customFormat="1" ht="12.75">
      <c r="A19" s="9" t="s">
        <v>142</v>
      </c>
      <c r="B19" s="7" t="s">
        <v>141</v>
      </c>
      <c r="C19" s="9">
        <v>26510</v>
      </c>
      <c r="D19" s="7">
        <v>2024</v>
      </c>
      <c r="E19" s="38">
        <f>E8</f>
        <v>4076023.3400000003</v>
      </c>
      <c r="F19" s="36"/>
      <c r="G19" s="36"/>
      <c r="H19" s="36"/>
    </row>
    <row r="20" spans="1:8" s="5" customFormat="1" ht="12.75">
      <c r="A20" s="9" t="s">
        <v>143</v>
      </c>
      <c r="B20" s="7" t="s">
        <v>1</v>
      </c>
      <c r="C20" s="9">
        <v>26520</v>
      </c>
      <c r="D20" s="7">
        <v>2025</v>
      </c>
      <c r="E20" s="36"/>
      <c r="F20" s="38">
        <f>F8</f>
        <v>2750251.4</v>
      </c>
      <c r="G20" s="36"/>
      <c r="H20" s="36"/>
    </row>
    <row r="21" spans="1:8" s="5" customFormat="1" ht="12.75">
      <c r="A21" s="9" t="s">
        <v>144</v>
      </c>
      <c r="B21" s="7" t="s">
        <v>2</v>
      </c>
      <c r="C21" s="9">
        <v>26530</v>
      </c>
      <c r="D21" s="7">
        <v>2026</v>
      </c>
      <c r="E21" s="36"/>
      <c r="F21" s="36"/>
      <c r="G21" s="38">
        <f>G8</f>
        <v>2683556.15</v>
      </c>
      <c r="H21" s="36"/>
    </row>
    <row r="22" spans="1:8" s="5" customFormat="1" ht="40.5" customHeight="1">
      <c r="A22" s="29">
        <v>3</v>
      </c>
      <c r="B22" s="23" t="s">
        <v>69</v>
      </c>
      <c r="C22" s="29">
        <v>26600</v>
      </c>
      <c r="D22" s="29" t="s">
        <v>149</v>
      </c>
      <c r="E22" s="35">
        <f>E23</f>
        <v>0</v>
      </c>
      <c r="F22" s="35">
        <f>F24</f>
        <v>0</v>
      </c>
      <c r="G22" s="35">
        <f>G25</f>
        <v>0</v>
      </c>
      <c r="H22" s="35"/>
    </row>
    <row r="23" spans="1:8" s="5" customFormat="1" ht="12.75">
      <c r="A23" s="9" t="s">
        <v>145</v>
      </c>
      <c r="B23" s="7" t="s">
        <v>141</v>
      </c>
      <c r="C23" s="9">
        <v>26610</v>
      </c>
      <c r="D23" s="7" t="s">
        <v>140</v>
      </c>
      <c r="E23" s="38"/>
      <c r="F23" s="36"/>
      <c r="G23" s="36"/>
      <c r="H23" s="36"/>
    </row>
    <row r="24" spans="1:8" s="5" customFormat="1" ht="12.75">
      <c r="A24" s="9" t="s">
        <v>146</v>
      </c>
      <c r="B24" s="7" t="s">
        <v>1</v>
      </c>
      <c r="C24" s="9">
        <v>26620</v>
      </c>
      <c r="D24" s="7" t="s">
        <v>140</v>
      </c>
      <c r="E24" s="36"/>
      <c r="F24" s="38"/>
      <c r="G24" s="36"/>
      <c r="H24" s="36"/>
    </row>
    <row r="25" spans="1:8" s="5" customFormat="1" ht="12.75">
      <c r="A25" s="9" t="s">
        <v>147</v>
      </c>
      <c r="B25" s="7" t="s">
        <v>2</v>
      </c>
      <c r="C25" s="9">
        <v>26630</v>
      </c>
      <c r="D25" s="7" t="s">
        <v>140</v>
      </c>
      <c r="E25" s="36"/>
      <c r="F25" s="36"/>
      <c r="G25" s="38"/>
      <c r="H25" s="36"/>
    </row>
    <row r="26" spans="1:3" s="5" customFormat="1" ht="12.75">
      <c r="A26" s="24"/>
      <c r="C26" s="24"/>
    </row>
    <row r="27" spans="1:4" s="5" customFormat="1" ht="12.75">
      <c r="A27" s="24"/>
      <c r="B27" s="80" t="s">
        <v>197</v>
      </c>
      <c r="C27" s="81"/>
      <c r="D27" s="82"/>
    </row>
    <row r="28" spans="1:3" s="5" customFormat="1" ht="12.75">
      <c r="A28" s="24"/>
      <c r="B28" s="33" t="s">
        <v>156</v>
      </c>
      <c r="C28" s="24"/>
    </row>
    <row r="29" spans="1:3" s="5" customFormat="1" ht="12.75">
      <c r="A29" s="24"/>
      <c r="C29" s="24"/>
    </row>
    <row r="30" spans="1:3" s="5" customFormat="1" ht="12.75">
      <c r="A30" s="24"/>
      <c r="C30" s="24"/>
    </row>
    <row r="31" spans="1:3" s="5" customFormat="1" ht="12.75">
      <c r="A31" s="24"/>
      <c r="C31" s="24"/>
    </row>
    <row r="32" spans="1:3" s="5" customFormat="1" ht="12.75">
      <c r="A32" s="24"/>
      <c r="C32" s="24"/>
    </row>
    <row r="33" spans="1:3" s="5" customFormat="1" ht="12.75">
      <c r="A33" s="24"/>
      <c r="C33" s="24"/>
    </row>
  </sheetData>
  <sheetProtection formatCells="0" formatColumns="0" formatRows="0"/>
  <protectedRanges>
    <protectedRange sqref="A31:H43" name="Диапазон7"/>
    <protectedRange sqref="E5:H7" name="Диапазон1"/>
    <protectedRange sqref="E9:H17" name="Диапазон2"/>
    <protectedRange sqref="E19 F20 G21 H18" name="Диапазон3"/>
    <protectedRange sqref="E23 F24 G25 H22" name="Диапазон4"/>
    <protectedRange sqref="E2:H2" name="Диапазон5"/>
    <protectedRange sqref="B26:H27" name="Диапазон6"/>
  </protectedRanges>
  <printOptions/>
  <pageMargins left="0.6299212598425197" right="0.2362204724409449" top="0.9448818897637796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Kab3-3</cp:lastModifiedBy>
  <cp:lastPrinted>2024-01-19T14:40:36Z</cp:lastPrinted>
  <dcterms:created xsi:type="dcterms:W3CDTF">2011-01-11T10:25:48Z</dcterms:created>
  <dcterms:modified xsi:type="dcterms:W3CDTF">2024-01-19T14:40:37Z</dcterms:modified>
  <cp:category/>
  <cp:version/>
  <cp:contentType/>
  <cp:contentStatus/>
</cp:coreProperties>
</file>